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2" activeTab="2"/>
  </bookViews>
  <sheets>
    <sheet name="08.12" sheetId="1" state="hidden" r:id="rId1"/>
    <sheet name="план 2013" sheetId="2" state="hidden" r:id="rId2"/>
    <sheet name="отчет 2012(08-12)" sheetId="3" r:id="rId3"/>
    <sheet name="накопит отчет" sheetId="4" state="hidden" r:id="rId4"/>
  </sheets>
  <definedNames/>
  <calcPr fullCalcOnLoad="1"/>
</workbook>
</file>

<file path=xl/sharedStrings.xml><?xml version="1.0" encoding="utf-8"?>
<sst xmlns="http://schemas.openxmlformats.org/spreadsheetml/2006/main" count="290" uniqueCount="151">
  <si>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</si>
  <si>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</si>
  <si>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</si>
  <si>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</si>
  <si>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</si>
  <si>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</si>
  <si>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</si>
  <si>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</si>
  <si>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</si>
  <si>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</si>
  <si>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</si>
  <si>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</si>
  <si>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</si>
  <si>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</si>
  <si>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</si>
  <si>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</si>
  <si>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</si>
  <si>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</si>
  <si>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</si>
  <si>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</si>
  <si>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</si>
  <si>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</si>
  <si>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</si>
  <si>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</si>
  <si>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</si>
  <si>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</si>
  <si>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</si>
  <si>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</si>
  <si>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</si>
  <si>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</si>
  <si>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</si>
  <si>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</si>
  <si>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Содержание и уборка придомовой территории </t>
  </si>
  <si>
    <t>Адрес: Беляева, 7</t>
  </si>
  <si>
    <t>1.</t>
  </si>
  <si>
    <t>2.</t>
  </si>
  <si>
    <t>Расчеты с населением по планируемому тарифу</t>
  </si>
  <si>
    <t xml:space="preserve">    - ожидаемый сбор на капитальный ремонт</t>
  </si>
  <si>
    <t>по договору</t>
  </si>
  <si>
    <t>1 раз/неделю - подметание
1 раз/месяц 
влажная уборка</t>
  </si>
  <si>
    <t>2.1.</t>
  </si>
  <si>
    <t>2.2.</t>
  </si>
  <si>
    <t>Виды услуг</t>
  </si>
  <si>
    <t xml:space="preserve">по графику </t>
  </si>
  <si>
    <t>ав/обслуж - круглосуточно 
профосмотр -
 1 раз в год по графику</t>
  </si>
  <si>
    <t>Обслуживание  подкачек</t>
  </si>
  <si>
    <t>год</t>
  </si>
  <si>
    <t>выполнено работ, руб.</t>
  </si>
  <si>
    <t>начислено</t>
  </si>
  <si>
    <t>оплачено</t>
  </si>
  <si>
    <t>результат
(+долг, 
-перепл.)</t>
  </si>
  <si>
    <t>обслуж.</t>
  </si>
  <si>
    <t>тек. рем.</t>
  </si>
  <si>
    <t>кап.рем.</t>
  </si>
  <si>
    <t>итого</t>
  </si>
  <si>
    <t>обслуж.
+ тек.р.</t>
  </si>
  <si>
    <t xml:space="preserve"> - ожидаемый сбор на содержание и текущий ремонт общего имущества жилого дома</t>
  </si>
  <si>
    <t>ООО "ОЖКС № 6"</t>
  </si>
  <si>
    <t>Обслуживание  бойлеров</t>
  </si>
  <si>
    <t>ООО  "ОЖКС № 6"</t>
  </si>
  <si>
    <t>Всего затрат:</t>
  </si>
  <si>
    <t>Обслуживание домофонов</t>
  </si>
  <si>
    <t>Обслуживание приборов учета</t>
  </si>
  <si>
    <t xml:space="preserve">Директор ООО "ОЖКС № 5"                                               О.А. Трушкина                        </t>
  </si>
  <si>
    <t>взаимоотношения с населением по утвержденному тарифу, руб.</t>
  </si>
  <si>
    <t>прочие доходы, руб.</t>
  </si>
  <si>
    <t>ИТОГО
ДОХОДОВ</t>
  </si>
  <si>
    <r>
      <t xml:space="preserve">результат
 </t>
    </r>
    <r>
      <rPr>
        <b/>
        <sz val="11"/>
        <color indexed="10"/>
        <rFont val="Times New Roman"/>
        <family val="1"/>
      </rPr>
      <t>за год</t>
    </r>
    <r>
      <rPr>
        <b/>
        <sz val="11"/>
        <rFont val="Times New Roman"/>
        <family val="1"/>
      </rPr>
      <t xml:space="preserve">
(+эконом., 
-перерасх.)</t>
    </r>
  </si>
  <si>
    <t>аренда
торы</t>
  </si>
  <si>
    <t>антенны</t>
  </si>
  <si>
    <t>бюджетные
средства по ФЗ-185</t>
  </si>
  <si>
    <t>управ
ление</t>
  </si>
  <si>
    <t>5=3+4</t>
  </si>
  <si>
    <t>8=6+7</t>
  </si>
  <si>
    <t>9=5-8</t>
  </si>
  <si>
    <t>13=
8+10+11+12</t>
  </si>
  <si>
    <t>18=14+15+
16+17</t>
  </si>
  <si>
    <t>19=13-18</t>
  </si>
  <si>
    <t>Итого</t>
  </si>
  <si>
    <t>Содержание вахтеров</t>
  </si>
  <si>
    <t xml:space="preserve">Капитальный ремонт    </t>
  </si>
  <si>
    <t xml:space="preserve"> Текущий ремонт общего имущества  </t>
  </si>
  <si>
    <t>по плану работ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</si>
  <si>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</si>
  <si>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</si>
  <si>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1.1.</t>
  </si>
  <si>
    <t>1.2.</t>
  </si>
  <si>
    <t>1.3.</t>
  </si>
  <si>
    <t xml:space="preserve">Директор ООО "ОЖКС № 5"                                                                       </t>
  </si>
  <si>
    <t>________________ О.А. Трушкина</t>
  </si>
  <si>
    <t xml:space="preserve">       Представитель Собственников</t>
  </si>
  <si>
    <t xml:space="preserve">        ________________________</t>
  </si>
  <si>
    <t>подметание асфальта -   1 раз/неделю,                
подбор мусора - ежедневно</t>
  </si>
  <si>
    <t>* в случае уточнения площадей возможно изменение стоимости</t>
  </si>
  <si>
    <t>Тариф с 1 августа 2012 г. - 15,36 руб., капитальный ремонт - 0,80 руб.</t>
  </si>
  <si>
    <t>Тариф 
на 
1 кв.м. август-декабрь 2012г.
руб.</t>
  </si>
  <si>
    <t>Стоимость работ
август-декабрь 2012г.                      руб.</t>
  </si>
  <si>
    <t>5=гр.4*Sдома*5мес.</t>
  </si>
  <si>
    <t xml:space="preserve">Сбор, вывоз  бытового мусора, содержание  мусоропроводов </t>
  </si>
  <si>
    <t>8мес.</t>
  </si>
  <si>
    <t>Содержание вахтеров будет осуществляться по решению общего собрания собственников.</t>
  </si>
  <si>
    <t>S жилых и нежилых помещений.,кв.м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</si>
  <si>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</si>
  <si>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</si>
  <si>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</si>
  <si>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</si>
  <si>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</si>
  <si>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</si>
  <si>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ООО "ОЖКС № 3"</t>
  </si>
  <si>
    <t xml:space="preserve">Управление </t>
  </si>
  <si>
    <t>ООО  "ОЖКС № 3"</t>
  </si>
  <si>
    <t xml:space="preserve">Капитальный ремонт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</si>
  <si>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</si>
  <si>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Смета доходов и расходов  на  2013 г.
согласно договора на оказание услуг МКД № 45/5 от 16.07.2012г., заключенного 
между ООО "ОЖКС № 5" и собственниками многоквартирного дома по адресу ул. Беляева, 7</t>
  </si>
  <si>
    <t>S жилых и нежилых помещений, кв.м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</si>
  <si>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</si>
  <si>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</si>
  <si>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</si>
  <si>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</si>
  <si>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</si>
  <si>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</si>
  <si>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</si>
  <si>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</si>
  <si>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</si>
  <si>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Сбор, вывоз  бытового мусора, содержание контейнерных площадок</t>
  </si>
  <si>
    <t>ООО "Резон"</t>
  </si>
  <si>
    <t>ООО "ОЖКС № 5"</t>
  </si>
  <si>
    <t>1 раз/неделю-подметание, 1 раз/месяц-влажная уборка</t>
  </si>
  <si>
    <r>
      <t>Тех. обслуживание, подготовка дома к сезонной эксплуатации</t>
    </r>
    <r>
      <rPr>
        <sz val="12"/>
        <rFont val="Times New Roman"/>
        <family val="1"/>
      </rPr>
      <t xml:space="preserve"> </t>
    </r>
  </si>
  <si>
    <t>Обслуживание бойлеров</t>
  </si>
  <si>
    <t xml:space="preserve"> Текущий ремонт общего имущества </t>
  </si>
  <si>
    <t xml:space="preserve"> Итого затрат:</t>
  </si>
  <si>
    <t>2.3.</t>
  </si>
  <si>
    <t>Капитальный ремонт (см.приложение)</t>
  </si>
  <si>
    <t xml:space="preserve"> Всего затрат:</t>
  </si>
  <si>
    <t xml:space="preserve">Принято:                                                 </t>
  </si>
  <si>
    <t>__________________</t>
  </si>
  <si>
    <t>Совет МКД</t>
  </si>
  <si>
    <t>Претензий по управлению нет (да)</t>
  </si>
  <si>
    <t>ОТЧЕТ
с 01.08.2012 г по 31.12.2012г. О выполнении договора на оказание услуг МКД № 18/5 от 23.08.2012 г., 
заключенного между ООО "ОЖКС № 5" и собственниками многоквартирного дома
по адресу:  ул. Беляева, 7</t>
  </si>
  <si>
    <t xml:space="preserve">        Совет МКД в лице______________________, с одной стороны и Общество с Ограниченной 
Ответственностью "Октябрьский Жилкомсервис № 5" в лице директора Трушкиной О.А., действующей на основании Устава,  с другой стороны, составили настоящий отчет о выполненных работах  с 01.08.2012 г по 31.12.2012г.   </t>
  </si>
  <si>
    <t>Тариф 01.08.12г-31.12.12г.</t>
  </si>
  <si>
    <t>Сумма с 01.08.12г.-31.12.12г., руб.</t>
  </si>
  <si>
    <t xml:space="preserve">Финансовый результат с 01.08.12г. по 31.12.12г.(+ экономия,- перерасход)                                                      </t>
  </si>
  <si>
    <t>за 5 мес. 2012г.</t>
  </si>
  <si>
    <t>Сальдо
 на 01.08
+экономия
-перерасход</t>
  </si>
  <si>
    <t xml:space="preserve">Директор ООО "ОЖКС № 5"                                 </t>
  </si>
  <si>
    <t xml:space="preserve">____________ О.А. Трушкина                              </t>
  </si>
  <si>
    <t>_______________/___________/</t>
  </si>
  <si>
    <t>ОТЧЕТ
по договору оказания услуг МКД № 45/5 от 16.07.2012г., 
заключенного между ООО "ОЖКС № 5" и собственниками многоквартирного дома по адресу:  ул. Беляева, 7</t>
  </si>
  <si>
    <t>Директор ООО "ОЖКС № 5" ________________________________ О. А. Трушкина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</si>
</sst>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2" fillId="0" borderId="13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70" fontId="2" fillId="0" borderId="24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164" fontId="5" fillId="0" borderId="28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0" borderId="24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3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0" fillId="0" borderId="3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3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3">
      <selection activeCell="K17" sqref="K17"/>
    </sheetView>
  </sheetViews>
  <sheetFormatPr defaultColWidth="9.00390625" defaultRowHeight="15.75"/>
  <cols>
    <col min="1" max="1" width="5.00390625" style="0" customWidth="1"/>
    <col min="2" max="2" width="27.75390625" style="0" customWidth="1"/>
    <col min="3" max="3" width="3.50390625" style="0" customWidth="1"/>
    <col min="4" max="4" width="14.875" style="0" customWidth="1"/>
    <col min="5" max="5" width="16.75390625" style="0" customWidth="1"/>
    <col min="6" max="6" width="18.00390625" style="0" hidden="1" customWidth="1"/>
    <col min="7" max="7" width="12.375" style="0" customWidth="1"/>
    <col min="8" max="8" width="13.00390625" style="0" customWidth="1"/>
  </cols>
  <sheetData>
    <row r="1" spans="4:8" ht="68.25" customHeight="1">
      <c r="D1" s="162" t="s">
        <v>83</v>
      </c>
      <c r="E1" s="162"/>
      <c r="F1" s="162"/>
      <c r="G1" s="162"/>
      <c r="H1" s="162"/>
    </row>
    <row r="4" spans="1:8" ht="19.5" customHeight="1">
      <c r="A4" s="163" t="s">
        <v>84</v>
      </c>
      <c r="B4" s="163"/>
      <c r="C4" s="163"/>
      <c r="D4" s="163"/>
      <c r="E4" s="163"/>
      <c r="F4" s="163"/>
      <c r="G4" s="163"/>
      <c r="H4" s="163"/>
    </row>
    <row r="5" spans="1:7" ht="19.5">
      <c r="A5" s="57"/>
      <c r="B5" s="57"/>
      <c r="C5" s="57"/>
      <c r="D5" s="57"/>
      <c r="E5" s="57"/>
      <c r="F5" s="57"/>
      <c r="G5" s="57"/>
    </row>
    <row r="6" spans="1:7" ht="19.5">
      <c r="A6" s="57"/>
      <c r="B6" s="164" t="s">
        <v>94</v>
      </c>
      <c r="C6" s="164"/>
      <c r="D6" s="164"/>
      <c r="E6" s="164"/>
      <c r="F6" s="57"/>
      <c r="G6" s="57"/>
    </row>
    <row r="8" spans="2:6" ht="18.75">
      <c r="B8" s="1" t="s">
        <v>33</v>
      </c>
      <c r="C8" s="2"/>
      <c r="D8" s="2" t="s">
        <v>0</v>
      </c>
      <c r="E8" s="4">
        <v>4674.65</v>
      </c>
      <c r="F8" s="2"/>
    </row>
    <row r="9" spans="2:6" ht="15.75">
      <c r="B9" s="3" t="s">
        <v>1</v>
      </c>
      <c r="C9" s="13">
        <v>9</v>
      </c>
      <c r="D9" s="2" t="s">
        <v>2</v>
      </c>
      <c r="E9" s="4">
        <v>144</v>
      </c>
      <c r="F9" s="2"/>
    </row>
    <row r="10" spans="2:7" ht="15.75">
      <c r="B10" s="3" t="s">
        <v>3</v>
      </c>
      <c r="C10" s="4">
        <v>1</v>
      </c>
      <c r="D10" s="2" t="s">
        <v>4</v>
      </c>
      <c r="E10" s="2" t="s">
        <v>14</v>
      </c>
      <c r="F10" s="2"/>
      <c r="G10" s="2"/>
    </row>
    <row r="11" spans="2:7" ht="16.5" thickBot="1">
      <c r="B11" s="3"/>
      <c r="C11" s="4"/>
      <c r="D11" s="2" t="s">
        <v>5</v>
      </c>
      <c r="E11" s="2" t="s">
        <v>14</v>
      </c>
      <c r="F11" s="2"/>
      <c r="G11" s="2"/>
    </row>
    <row r="12" spans="1:8" ht="110.25">
      <c r="A12" s="38" t="s">
        <v>29</v>
      </c>
      <c r="B12" s="168" t="s">
        <v>42</v>
      </c>
      <c r="C12" s="169"/>
      <c r="D12" s="170"/>
      <c r="E12" s="20" t="s">
        <v>6</v>
      </c>
      <c r="F12" s="20" t="s">
        <v>7</v>
      </c>
      <c r="G12" s="64" t="s">
        <v>95</v>
      </c>
      <c r="H12" s="52" t="s">
        <v>96</v>
      </c>
    </row>
    <row r="13" spans="1:8" ht="25.5">
      <c r="A13" s="60">
        <v>1</v>
      </c>
      <c r="B13" s="165">
        <v>2</v>
      </c>
      <c r="C13" s="166"/>
      <c r="D13" s="167"/>
      <c r="E13" s="61">
        <v>3</v>
      </c>
      <c r="F13" s="61"/>
      <c r="G13" s="62">
        <v>4</v>
      </c>
      <c r="H13" s="63" t="s">
        <v>97</v>
      </c>
    </row>
    <row r="14" spans="1:8" ht="15.75" customHeight="1" hidden="1">
      <c r="A14" s="21">
        <v>1</v>
      </c>
      <c r="B14" s="146" t="s">
        <v>36</v>
      </c>
      <c r="C14" s="146"/>
      <c r="D14" s="146"/>
      <c r="E14" s="146"/>
      <c r="F14" s="146"/>
      <c r="G14" s="22"/>
      <c r="H14" s="23"/>
    </row>
    <row r="15" spans="1:8" ht="15.75" customHeight="1" hidden="1">
      <c r="A15" s="21"/>
      <c r="B15" s="147" t="s">
        <v>56</v>
      </c>
      <c r="C15" s="147"/>
      <c r="D15" s="147"/>
      <c r="E15" s="147"/>
      <c r="F15" s="147"/>
      <c r="G15" s="11">
        <f>G41</f>
        <v>15.36</v>
      </c>
      <c r="H15" s="51">
        <f>ROUND($E$8*G15*12,2)</f>
        <v>861631.49</v>
      </c>
    </row>
    <row r="16" spans="1:8" ht="15.75" customHeight="1" hidden="1">
      <c r="A16" s="21"/>
      <c r="B16" s="148" t="s">
        <v>37</v>
      </c>
      <c r="C16" s="148"/>
      <c r="D16" s="148"/>
      <c r="E16" s="148"/>
      <c r="F16" s="148"/>
      <c r="G16" s="10">
        <v>0.78</v>
      </c>
      <c r="H16" s="51">
        <f>ROUND($E$8*G16*12,2)</f>
        <v>43754.72</v>
      </c>
    </row>
    <row r="17" spans="1:8" ht="18.75" customHeight="1">
      <c r="A17" s="21" t="s">
        <v>34</v>
      </c>
      <c r="B17" s="149" t="s">
        <v>30</v>
      </c>
      <c r="C17" s="149"/>
      <c r="D17" s="149"/>
      <c r="E17" s="149"/>
      <c r="F17" s="149"/>
      <c r="G17" s="24"/>
      <c r="H17" s="51"/>
    </row>
    <row r="18" spans="1:8" ht="15.75" customHeight="1">
      <c r="A18" s="21" t="s">
        <v>85</v>
      </c>
      <c r="B18" s="8" t="s">
        <v>31</v>
      </c>
      <c r="C18" s="8"/>
      <c r="D18" s="8"/>
      <c r="E18" s="8"/>
      <c r="F18" s="5"/>
      <c r="G18" s="25"/>
      <c r="H18" s="51"/>
    </row>
    <row r="19" spans="1:8" ht="31.5">
      <c r="A19" s="26"/>
      <c r="B19" s="143" t="s">
        <v>98</v>
      </c>
      <c r="C19" s="143"/>
      <c r="D19" s="143"/>
      <c r="E19" s="31" t="s">
        <v>26</v>
      </c>
      <c r="F19" s="27" t="s">
        <v>20</v>
      </c>
      <c r="G19" s="28">
        <v>1.29</v>
      </c>
      <c r="H19" s="35">
        <f>ROUND($E$8*G19*5,0)</f>
        <v>30151</v>
      </c>
    </row>
    <row r="20" spans="1:8" ht="15.75">
      <c r="A20" s="26"/>
      <c r="B20" s="143" t="s">
        <v>15</v>
      </c>
      <c r="C20" s="143"/>
      <c r="D20" s="143"/>
      <c r="E20" s="31" t="s">
        <v>26</v>
      </c>
      <c r="F20" s="27" t="s">
        <v>16</v>
      </c>
      <c r="G20" s="28">
        <v>0.3</v>
      </c>
      <c r="H20" s="35">
        <f aca="true" t="shared" si="0" ref="H20:H42">ROUND($E$8*G20*5,0)</f>
        <v>7012</v>
      </c>
    </row>
    <row r="21" spans="1:8" ht="15.75">
      <c r="A21" s="26"/>
      <c r="B21" s="145" t="s">
        <v>19</v>
      </c>
      <c r="C21" s="145"/>
      <c r="D21" s="145"/>
      <c r="E21" s="32" t="s">
        <v>43</v>
      </c>
      <c r="F21" s="29" t="s">
        <v>17</v>
      </c>
      <c r="G21" s="28">
        <v>1.05</v>
      </c>
      <c r="H21" s="35">
        <f t="shared" si="0"/>
        <v>24542</v>
      </c>
    </row>
    <row r="22" spans="1:8" ht="31.5">
      <c r="A22" s="26"/>
      <c r="B22" s="144" t="s">
        <v>25</v>
      </c>
      <c r="C22" s="144"/>
      <c r="D22" s="144"/>
      <c r="E22" s="33" t="s">
        <v>8</v>
      </c>
      <c r="F22" s="30" t="s">
        <v>9</v>
      </c>
      <c r="G22" s="28">
        <v>0.54</v>
      </c>
      <c r="H22" s="35">
        <f t="shared" si="0"/>
        <v>12622</v>
      </c>
    </row>
    <row r="23" spans="1:8" ht="55.5" customHeight="1">
      <c r="A23" s="26"/>
      <c r="B23" s="145" t="s">
        <v>23</v>
      </c>
      <c r="C23" s="145"/>
      <c r="D23" s="145"/>
      <c r="E23" s="32" t="s">
        <v>44</v>
      </c>
      <c r="F23" s="29" t="s">
        <v>21</v>
      </c>
      <c r="G23" s="28">
        <v>0.13</v>
      </c>
      <c r="H23" s="35">
        <f t="shared" si="0"/>
        <v>3039</v>
      </c>
    </row>
    <row r="24" spans="1:8" ht="30" customHeight="1">
      <c r="A24" s="26"/>
      <c r="B24" s="145" t="s">
        <v>10</v>
      </c>
      <c r="C24" s="145"/>
      <c r="D24" s="145"/>
      <c r="E24" s="32" t="s">
        <v>8</v>
      </c>
      <c r="F24" s="29" t="s">
        <v>11</v>
      </c>
      <c r="G24" s="28">
        <v>2.35</v>
      </c>
      <c r="H24" s="35">
        <f t="shared" si="0"/>
        <v>54927</v>
      </c>
    </row>
    <row r="25" spans="1:8" ht="15.75">
      <c r="A25" s="26"/>
      <c r="B25" s="145" t="s">
        <v>22</v>
      </c>
      <c r="C25" s="151"/>
      <c r="D25" s="151"/>
      <c r="E25" s="34" t="s">
        <v>12</v>
      </c>
      <c r="F25" s="24" t="s">
        <v>38</v>
      </c>
      <c r="G25" s="28">
        <v>0.05</v>
      </c>
      <c r="H25" s="35">
        <f t="shared" si="0"/>
        <v>1169</v>
      </c>
    </row>
    <row r="26" spans="1:8" ht="51">
      <c r="A26" s="26"/>
      <c r="B26" s="145" t="s">
        <v>32</v>
      </c>
      <c r="C26" s="145"/>
      <c r="D26" s="145"/>
      <c r="E26" s="32" t="s">
        <v>92</v>
      </c>
      <c r="F26" s="29" t="s">
        <v>57</v>
      </c>
      <c r="G26" s="28">
        <v>1.63</v>
      </c>
      <c r="H26" s="35">
        <f t="shared" si="0"/>
        <v>38098</v>
      </c>
    </row>
    <row r="27" spans="1:8" ht="54" customHeight="1">
      <c r="A27" s="26"/>
      <c r="B27" s="143" t="s">
        <v>13</v>
      </c>
      <c r="C27" s="143"/>
      <c r="D27" s="143"/>
      <c r="E27" s="31" t="s">
        <v>39</v>
      </c>
      <c r="F27" s="29" t="s">
        <v>57</v>
      </c>
      <c r="G27" s="28">
        <v>0.56</v>
      </c>
      <c r="H27" s="35">
        <f t="shared" si="0"/>
        <v>13089</v>
      </c>
    </row>
    <row r="28" spans="1:8" ht="29.25" customHeight="1">
      <c r="A28" s="26"/>
      <c r="B28" s="145" t="s">
        <v>28</v>
      </c>
      <c r="C28" s="151"/>
      <c r="D28" s="151"/>
      <c r="E28" s="31" t="s">
        <v>27</v>
      </c>
      <c r="F28" s="29" t="s">
        <v>57</v>
      </c>
      <c r="G28" s="28">
        <f>4.38-G29-G30</f>
        <v>4.38</v>
      </c>
      <c r="H28" s="35">
        <f t="shared" si="0"/>
        <v>102375</v>
      </c>
    </row>
    <row r="29" spans="1:8" ht="15" customHeight="1">
      <c r="A29" s="26"/>
      <c r="B29" s="145" t="s">
        <v>58</v>
      </c>
      <c r="C29" s="145"/>
      <c r="D29" s="145"/>
      <c r="E29" s="32" t="s">
        <v>8</v>
      </c>
      <c r="F29" s="29" t="s">
        <v>57</v>
      </c>
      <c r="G29" s="68">
        <v>0</v>
      </c>
      <c r="H29" s="35">
        <f t="shared" si="0"/>
        <v>0</v>
      </c>
    </row>
    <row r="30" spans="1:8" ht="15" customHeight="1">
      <c r="A30" s="26"/>
      <c r="B30" s="145" t="s">
        <v>45</v>
      </c>
      <c r="C30" s="145"/>
      <c r="D30" s="145"/>
      <c r="E30" s="32" t="s">
        <v>8</v>
      </c>
      <c r="F30" s="29" t="s">
        <v>57</v>
      </c>
      <c r="G30" s="68">
        <v>0</v>
      </c>
      <c r="H30" s="35">
        <f t="shared" si="0"/>
        <v>0</v>
      </c>
    </row>
    <row r="31" spans="1:8" ht="25.5" customHeight="1">
      <c r="A31" s="26"/>
      <c r="B31" s="151" t="s">
        <v>18</v>
      </c>
      <c r="C31" s="151"/>
      <c r="D31" s="151"/>
      <c r="E31" s="31" t="s">
        <v>27</v>
      </c>
      <c r="F31" s="29" t="s">
        <v>57</v>
      </c>
      <c r="G31" s="28">
        <v>1.54</v>
      </c>
      <c r="H31" s="35">
        <f t="shared" si="0"/>
        <v>35995</v>
      </c>
    </row>
    <row r="32" spans="1:8" ht="15" customHeight="1" hidden="1">
      <c r="A32" s="21"/>
      <c r="B32" s="152" t="s">
        <v>61</v>
      </c>
      <c r="C32" s="153"/>
      <c r="D32" s="154"/>
      <c r="E32" s="32" t="s">
        <v>8</v>
      </c>
      <c r="F32" s="29"/>
      <c r="G32" s="28"/>
      <c r="H32" s="35">
        <f t="shared" si="0"/>
        <v>0</v>
      </c>
    </row>
    <row r="33" spans="1:8" ht="26.25" customHeight="1" hidden="1">
      <c r="A33" s="21"/>
      <c r="B33" s="152" t="s">
        <v>62</v>
      </c>
      <c r="C33" s="153"/>
      <c r="D33" s="154"/>
      <c r="E33" s="31" t="s">
        <v>27</v>
      </c>
      <c r="F33" s="29"/>
      <c r="G33" s="28"/>
      <c r="H33" s="35">
        <f t="shared" si="0"/>
        <v>0</v>
      </c>
    </row>
    <row r="34" spans="1:8" ht="15.75" customHeight="1" hidden="1">
      <c r="A34" s="26"/>
      <c r="B34" s="155"/>
      <c r="C34" s="156"/>
      <c r="D34" s="157"/>
      <c r="E34" s="31"/>
      <c r="F34" s="29"/>
      <c r="G34" s="28"/>
      <c r="H34" s="35">
        <f t="shared" si="0"/>
        <v>0</v>
      </c>
    </row>
    <row r="35" spans="1:8" ht="16.5" customHeight="1" hidden="1">
      <c r="A35" s="26"/>
      <c r="B35" s="155"/>
      <c r="C35" s="156"/>
      <c r="D35" s="157"/>
      <c r="E35" s="31"/>
      <c r="F35" s="29"/>
      <c r="G35" s="28"/>
      <c r="H35" s="35">
        <f t="shared" si="0"/>
        <v>0</v>
      </c>
    </row>
    <row r="36" spans="1:8" ht="15.75" customHeight="1">
      <c r="A36" s="26"/>
      <c r="B36" s="138" t="s">
        <v>24</v>
      </c>
      <c r="C36" s="159"/>
      <c r="D36" s="171"/>
      <c r="E36" s="7"/>
      <c r="F36" s="29"/>
      <c r="G36" s="9">
        <f>SUM(G19:G35)</f>
        <v>13.82</v>
      </c>
      <c r="H36" s="35">
        <f t="shared" si="0"/>
        <v>323018</v>
      </c>
    </row>
    <row r="37" spans="1:8" ht="15.75">
      <c r="A37" s="26"/>
      <c r="B37" s="158" t="s">
        <v>79</v>
      </c>
      <c r="C37" s="139"/>
      <c r="D37" s="139"/>
      <c r="E37" s="7"/>
      <c r="F37" s="29"/>
      <c r="G37" s="66">
        <v>0</v>
      </c>
      <c r="H37" s="35">
        <f t="shared" si="0"/>
        <v>0</v>
      </c>
    </row>
    <row r="38" spans="1:8" ht="15.75" customHeight="1" hidden="1">
      <c r="A38" s="26"/>
      <c r="B38" s="138"/>
      <c r="C38" s="159"/>
      <c r="D38" s="159"/>
      <c r="E38" s="7"/>
      <c r="F38" s="29"/>
      <c r="G38" s="9"/>
      <c r="H38" s="35">
        <f t="shared" si="0"/>
        <v>0</v>
      </c>
    </row>
    <row r="39" spans="1:8" ht="15.75" hidden="1">
      <c r="A39" s="26"/>
      <c r="B39" s="138"/>
      <c r="C39" s="159"/>
      <c r="D39" s="159"/>
      <c r="E39" s="7"/>
      <c r="F39" s="29"/>
      <c r="G39" s="9"/>
      <c r="H39" s="35"/>
    </row>
    <row r="40" spans="1:8" ht="15.75" customHeight="1">
      <c r="A40" s="21" t="s">
        <v>86</v>
      </c>
      <c r="B40" s="160" t="s">
        <v>81</v>
      </c>
      <c r="C40" s="161"/>
      <c r="D40" s="161"/>
      <c r="E40" s="58" t="s">
        <v>82</v>
      </c>
      <c r="F40" s="12" t="s">
        <v>59</v>
      </c>
      <c r="G40" s="11">
        <v>1.54</v>
      </c>
      <c r="H40" s="35">
        <f t="shared" si="0"/>
        <v>35995</v>
      </c>
    </row>
    <row r="41" spans="1:8" ht="15.75">
      <c r="A41" s="21" t="s">
        <v>87</v>
      </c>
      <c r="B41" s="140" t="s">
        <v>60</v>
      </c>
      <c r="C41" s="140"/>
      <c r="D41" s="140"/>
      <c r="E41" s="140"/>
      <c r="F41" s="140"/>
      <c r="G41" s="9">
        <f>SUM(G36:G40)</f>
        <v>15.36</v>
      </c>
      <c r="H41" s="35">
        <f t="shared" si="0"/>
        <v>359013</v>
      </c>
    </row>
    <row r="42" spans="1:8" ht="16.5" thickBot="1">
      <c r="A42" s="36" t="s">
        <v>35</v>
      </c>
      <c r="B42" s="141" t="s">
        <v>80</v>
      </c>
      <c r="C42" s="142"/>
      <c r="D42" s="137"/>
      <c r="E42" s="59" t="s">
        <v>82</v>
      </c>
      <c r="F42" s="37" t="s">
        <v>59</v>
      </c>
      <c r="G42" s="65">
        <v>0.8</v>
      </c>
      <c r="H42" s="67">
        <f t="shared" si="0"/>
        <v>18699</v>
      </c>
    </row>
    <row r="43" spans="1:8" ht="15.75" customHeight="1">
      <c r="A43" s="53"/>
      <c r="B43" s="150" t="s">
        <v>93</v>
      </c>
      <c r="C43" s="150"/>
      <c r="D43" s="150"/>
      <c r="E43" s="150"/>
      <c r="F43" s="54"/>
      <c r="G43" s="55"/>
      <c r="H43" s="56"/>
    </row>
    <row r="45" ht="15.75">
      <c r="B45" s="71" t="s">
        <v>100</v>
      </c>
    </row>
    <row r="47" spans="2:6" ht="15.75">
      <c r="B47" s="14" t="s">
        <v>88</v>
      </c>
      <c r="C47" s="14"/>
      <c r="D47" s="14"/>
      <c r="E47" s="14" t="s">
        <v>90</v>
      </c>
      <c r="F47" s="14"/>
    </row>
    <row r="49" spans="2:5" ht="15.75">
      <c r="B49" s="14" t="s">
        <v>89</v>
      </c>
      <c r="C49" s="14"/>
      <c r="D49" s="14"/>
      <c r="E49" t="s">
        <v>91</v>
      </c>
    </row>
  </sheetData>
  <sheetProtection/>
  <mergeCells count="34">
    <mergeCell ref="B28:D28"/>
    <mergeCell ref="B29:D29"/>
    <mergeCell ref="B21:D21"/>
    <mergeCell ref="B38:D38"/>
    <mergeCell ref="B26:D26"/>
    <mergeCell ref="B24:D24"/>
    <mergeCell ref="B39:D39"/>
    <mergeCell ref="B40:D40"/>
    <mergeCell ref="D1:H1"/>
    <mergeCell ref="A4:H4"/>
    <mergeCell ref="B6:E6"/>
    <mergeCell ref="B13:D13"/>
    <mergeCell ref="B12:D12"/>
    <mergeCell ref="B36:D36"/>
    <mergeCell ref="B27:D27"/>
    <mergeCell ref="B25:D25"/>
    <mergeCell ref="B43:E43"/>
    <mergeCell ref="B30:D30"/>
    <mergeCell ref="B31:D31"/>
    <mergeCell ref="B32:D32"/>
    <mergeCell ref="B33:D33"/>
    <mergeCell ref="B34:D34"/>
    <mergeCell ref="B35:D35"/>
    <mergeCell ref="B37:D37"/>
    <mergeCell ref="B41:F41"/>
    <mergeCell ref="B42:D42"/>
    <mergeCell ref="B14:F14"/>
    <mergeCell ref="B15:F15"/>
    <mergeCell ref="B16:F16"/>
    <mergeCell ref="B17:F17"/>
    <mergeCell ref="B19:D19"/>
    <mergeCell ref="B20:D20"/>
    <mergeCell ref="B22:D22"/>
    <mergeCell ref="B23:D23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25">
      <selection activeCell="E44" sqref="E4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bestFit="1" customWidth="1"/>
    <col min="5" max="5" width="15.50390625" style="0" customWidth="1"/>
    <col min="6" max="6" width="22.50390625" style="0" hidden="1" customWidth="1"/>
    <col min="7" max="7" width="9.375" style="0" customWidth="1"/>
    <col min="8" max="8" width="9.875" style="0" customWidth="1"/>
    <col min="9" max="9" width="16.125" style="0" customWidth="1"/>
  </cols>
  <sheetData>
    <row r="1" spans="1:9" ht="72" customHeight="1">
      <c r="A1" s="163" t="s">
        <v>113</v>
      </c>
      <c r="B1" s="163"/>
      <c r="C1" s="163"/>
      <c r="D1" s="163"/>
      <c r="E1" s="163"/>
      <c r="F1" s="163"/>
      <c r="G1" s="163"/>
      <c r="H1" s="163"/>
      <c r="I1" s="163"/>
    </row>
    <row r="2" spans="1:9" ht="15.7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5.75" customHeight="1">
      <c r="A3" s="57"/>
      <c r="B3" s="57"/>
      <c r="C3" s="57"/>
      <c r="D3" s="57"/>
      <c r="E3" s="57"/>
      <c r="F3" s="57"/>
      <c r="G3" s="57"/>
      <c r="H3" s="57"/>
      <c r="I3" s="57"/>
    </row>
    <row r="4" spans="2:6" ht="31.5">
      <c r="B4" s="1" t="s">
        <v>33</v>
      </c>
      <c r="C4" s="2"/>
      <c r="D4" s="72" t="s">
        <v>101</v>
      </c>
      <c r="E4" s="4">
        <v>4674.65</v>
      </c>
      <c r="F4" s="2"/>
    </row>
    <row r="5" spans="2:6" ht="15.75">
      <c r="B5" s="3" t="s">
        <v>1</v>
      </c>
      <c r="C5" s="13">
        <v>9</v>
      </c>
      <c r="D5" s="2" t="s">
        <v>2</v>
      </c>
      <c r="E5" s="4">
        <v>144</v>
      </c>
      <c r="F5" s="2"/>
    </row>
    <row r="6" spans="2:8" ht="15.75">
      <c r="B6" s="3" t="s">
        <v>3</v>
      </c>
      <c r="C6" s="4">
        <v>1</v>
      </c>
      <c r="D6" s="2" t="s">
        <v>4</v>
      </c>
      <c r="E6" s="2" t="s">
        <v>14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14</v>
      </c>
      <c r="F7" s="2"/>
      <c r="G7" s="2"/>
      <c r="H7" s="2"/>
    </row>
    <row r="8" spans="1:9" ht="88.5" customHeight="1">
      <c r="A8" s="38" t="s">
        <v>29</v>
      </c>
      <c r="B8" s="168" t="s">
        <v>42</v>
      </c>
      <c r="C8" s="169"/>
      <c r="D8" s="170"/>
      <c r="E8" s="20" t="s">
        <v>6</v>
      </c>
      <c r="F8" s="20" t="s">
        <v>7</v>
      </c>
      <c r="G8" s="73" t="s">
        <v>102</v>
      </c>
      <c r="H8" s="74" t="s">
        <v>103</v>
      </c>
      <c r="I8" s="52" t="s">
        <v>104</v>
      </c>
    </row>
    <row r="9" spans="1:9" ht="25.5">
      <c r="A9" s="60">
        <v>1</v>
      </c>
      <c r="B9" s="165">
        <v>2</v>
      </c>
      <c r="C9" s="166"/>
      <c r="D9" s="167"/>
      <c r="E9" s="61">
        <v>3</v>
      </c>
      <c r="F9" s="61"/>
      <c r="G9" s="75">
        <v>4</v>
      </c>
      <c r="H9" s="76">
        <v>5</v>
      </c>
      <c r="I9" s="77" t="s">
        <v>105</v>
      </c>
    </row>
    <row r="10" spans="1:9" ht="15.75" customHeight="1">
      <c r="A10" s="21">
        <v>1</v>
      </c>
      <c r="B10" s="146" t="s">
        <v>36</v>
      </c>
      <c r="C10" s="146"/>
      <c r="D10" s="146"/>
      <c r="E10" s="146"/>
      <c r="F10" s="146"/>
      <c r="G10" s="78"/>
      <c r="H10" s="79"/>
      <c r="I10" s="23"/>
    </row>
    <row r="11" spans="1:9" ht="31.5" customHeight="1">
      <c r="A11" s="21"/>
      <c r="B11" s="147" t="s">
        <v>56</v>
      </c>
      <c r="C11" s="147"/>
      <c r="D11" s="147"/>
      <c r="E11" s="147"/>
      <c r="F11" s="147"/>
      <c r="G11" s="11">
        <f>G32</f>
        <v>14.369999999999997</v>
      </c>
      <c r="H11" s="80">
        <f>H32</f>
        <v>15.3</v>
      </c>
      <c r="I11" s="35">
        <f>ROUND($E$4*G11*6,0)+ROUND($E$4*H11*6,0)</f>
        <v>832181</v>
      </c>
    </row>
    <row r="12" spans="1:9" ht="15.75" customHeight="1">
      <c r="A12" s="21"/>
      <c r="B12" s="148" t="s">
        <v>37</v>
      </c>
      <c r="C12" s="148"/>
      <c r="D12" s="148"/>
      <c r="E12" s="148"/>
      <c r="F12" s="148"/>
      <c r="G12" s="11">
        <f>G33</f>
        <v>0.8</v>
      </c>
      <c r="H12" s="81">
        <f>H33</f>
        <v>0.85</v>
      </c>
      <c r="I12" s="35">
        <f>ROUND($E$4*G12*6,0)+ROUND($E$4*H12*6,0)</f>
        <v>46279</v>
      </c>
    </row>
    <row r="13" spans="1:9" ht="15.75" customHeight="1">
      <c r="A13" s="21">
        <v>2</v>
      </c>
      <c r="B13" s="149" t="s">
        <v>30</v>
      </c>
      <c r="C13" s="149"/>
      <c r="D13" s="149"/>
      <c r="E13" s="149"/>
      <c r="F13" s="149"/>
      <c r="G13" s="24"/>
      <c r="H13" s="70"/>
      <c r="I13" s="35"/>
    </row>
    <row r="14" spans="1:9" ht="18.75" customHeight="1">
      <c r="A14" s="21"/>
      <c r="B14" s="8" t="s">
        <v>31</v>
      </c>
      <c r="C14" s="8"/>
      <c r="D14" s="8"/>
      <c r="E14" s="8"/>
      <c r="F14" s="5"/>
      <c r="G14" s="25"/>
      <c r="H14" s="82"/>
      <c r="I14" s="35"/>
    </row>
    <row r="15" spans="1:9" ht="27.75" customHeight="1">
      <c r="A15" s="26"/>
      <c r="B15" s="143" t="s">
        <v>106</v>
      </c>
      <c r="C15" s="143"/>
      <c r="D15" s="143"/>
      <c r="E15" s="31" t="s">
        <v>26</v>
      </c>
      <c r="F15" s="27" t="s">
        <v>20</v>
      </c>
      <c r="G15" s="28">
        <v>1.29</v>
      </c>
      <c r="H15" s="83">
        <v>1.37</v>
      </c>
      <c r="I15" s="35">
        <f aca="true" t="shared" si="0" ref="I15:I33">ROUND($E$4*G15*6,0)+ROUND($E$4*H15*6,0)</f>
        <v>74608</v>
      </c>
    </row>
    <row r="16" spans="1:9" ht="16.5" customHeight="1">
      <c r="A16" s="26"/>
      <c r="B16" s="143" t="s">
        <v>15</v>
      </c>
      <c r="C16" s="143"/>
      <c r="D16" s="143"/>
      <c r="E16" s="31" t="s">
        <v>26</v>
      </c>
      <c r="F16" s="27" t="s">
        <v>16</v>
      </c>
      <c r="G16" s="28">
        <v>0.3</v>
      </c>
      <c r="H16" s="83">
        <v>0.32</v>
      </c>
      <c r="I16" s="35">
        <f t="shared" si="0"/>
        <v>17389</v>
      </c>
    </row>
    <row r="17" spans="1:9" ht="16.5" customHeight="1">
      <c r="A17" s="26"/>
      <c r="B17" s="145" t="s">
        <v>107</v>
      </c>
      <c r="C17" s="145"/>
      <c r="D17" s="145"/>
      <c r="E17" s="32" t="s">
        <v>43</v>
      </c>
      <c r="F17" s="29" t="s">
        <v>17</v>
      </c>
      <c r="G17" s="28">
        <v>0.06</v>
      </c>
      <c r="H17" s="83">
        <v>0.06</v>
      </c>
      <c r="I17" s="35">
        <f t="shared" si="0"/>
        <v>3366</v>
      </c>
    </row>
    <row r="18" spans="1:9" ht="15.75" customHeight="1">
      <c r="A18" s="26"/>
      <c r="B18" s="144" t="s">
        <v>25</v>
      </c>
      <c r="C18" s="144"/>
      <c r="D18" s="144"/>
      <c r="E18" s="33" t="s">
        <v>8</v>
      </c>
      <c r="F18" s="30" t="s">
        <v>9</v>
      </c>
      <c r="G18" s="28">
        <v>0.54</v>
      </c>
      <c r="H18" s="83">
        <v>0.58</v>
      </c>
      <c r="I18" s="35">
        <f t="shared" si="0"/>
        <v>31414</v>
      </c>
    </row>
    <row r="19" spans="1:9" ht="70.5" customHeight="1">
      <c r="A19" s="26"/>
      <c r="B19" s="145" t="s">
        <v>23</v>
      </c>
      <c r="C19" s="145"/>
      <c r="D19" s="145"/>
      <c r="E19" s="32" t="s">
        <v>44</v>
      </c>
      <c r="F19" s="29" t="s">
        <v>21</v>
      </c>
      <c r="G19" s="28">
        <v>0.13</v>
      </c>
      <c r="H19" s="83">
        <v>0.14</v>
      </c>
      <c r="I19" s="35">
        <f>ROUND($E$4*G19*6,0)+ROUND($E$4*H19*6,0)</f>
        <v>7573</v>
      </c>
    </row>
    <row r="20" spans="1:9" ht="28.5" customHeight="1">
      <c r="A20" s="26"/>
      <c r="B20" s="145" t="s">
        <v>10</v>
      </c>
      <c r="C20" s="145"/>
      <c r="D20" s="145"/>
      <c r="E20" s="32" t="s">
        <v>8</v>
      </c>
      <c r="F20" s="29" t="s">
        <v>11</v>
      </c>
      <c r="G20" s="28">
        <v>2.35</v>
      </c>
      <c r="H20" s="83">
        <v>2.5</v>
      </c>
      <c r="I20" s="35">
        <f t="shared" si="0"/>
        <v>136033</v>
      </c>
    </row>
    <row r="21" spans="1:9" ht="16.5" customHeight="1">
      <c r="A21" s="26"/>
      <c r="B21" s="145" t="s">
        <v>22</v>
      </c>
      <c r="C21" s="151"/>
      <c r="D21" s="151"/>
      <c r="E21" s="34" t="s">
        <v>12</v>
      </c>
      <c r="F21" s="24" t="s">
        <v>38</v>
      </c>
      <c r="G21" s="28">
        <v>0.05</v>
      </c>
      <c r="H21" s="83">
        <v>0.05</v>
      </c>
      <c r="I21" s="35">
        <f t="shared" si="0"/>
        <v>2804</v>
      </c>
    </row>
    <row r="22" spans="1:9" ht="27" customHeight="1">
      <c r="A22" s="26"/>
      <c r="B22" s="145" t="s">
        <v>32</v>
      </c>
      <c r="C22" s="145"/>
      <c r="D22" s="145"/>
      <c r="E22" s="31" t="s">
        <v>27</v>
      </c>
      <c r="F22" s="29" t="s">
        <v>108</v>
      </c>
      <c r="G22" s="28">
        <v>1.63</v>
      </c>
      <c r="H22" s="83">
        <v>1.74</v>
      </c>
      <c r="I22" s="35">
        <f t="shared" si="0"/>
        <v>94521</v>
      </c>
    </row>
    <row r="23" spans="1:9" ht="51">
      <c r="A23" s="26"/>
      <c r="B23" s="143" t="s">
        <v>13</v>
      </c>
      <c r="C23" s="143"/>
      <c r="D23" s="143"/>
      <c r="E23" s="31" t="s">
        <v>39</v>
      </c>
      <c r="F23" s="29" t="s">
        <v>108</v>
      </c>
      <c r="G23" s="28">
        <v>0.56</v>
      </c>
      <c r="H23" s="83">
        <v>0.6</v>
      </c>
      <c r="I23" s="35">
        <f t="shared" si="0"/>
        <v>32536</v>
      </c>
    </row>
    <row r="24" spans="1:9" ht="30" customHeight="1">
      <c r="A24" s="26"/>
      <c r="B24" s="145" t="s">
        <v>28</v>
      </c>
      <c r="C24" s="151"/>
      <c r="D24" s="151"/>
      <c r="E24" s="31" t="s">
        <v>27</v>
      </c>
      <c r="F24" s="29" t="s">
        <v>108</v>
      </c>
      <c r="G24" s="28">
        <f>4.38-G25-G26</f>
        <v>4.38</v>
      </c>
      <c r="H24" s="28">
        <f>4.66-H25-H26</f>
        <v>4.66</v>
      </c>
      <c r="I24" s="35">
        <f t="shared" si="0"/>
        <v>253553</v>
      </c>
    </row>
    <row r="25" spans="1:9" ht="16.5" customHeight="1">
      <c r="A25" s="26"/>
      <c r="B25" s="145" t="s">
        <v>58</v>
      </c>
      <c r="C25" s="145"/>
      <c r="D25" s="145"/>
      <c r="E25" s="32" t="s">
        <v>8</v>
      </c>
      <c r="F25" s="29" t="s">
        <v>108</v>
      </c>
      <c r="G25" s="68">
        <v>0</v>
      </c>
      <c r="H25" s="83">
        <v>0</v>
      </c>
      <c r="I25" s="35">
        <f t="shared" si="0"/>
        <v>0</v>
      </c>
    </row>
    <row r="26" spans="1:9" ht="16.5" customHeight="1">
      <c r="A26" s="26"/>
      <c r="B26" s="145" t="s">
        <v>45</v>
      </c>
      <c r="C26" s="145"/>
      <c r="D26" s="145"/>
      <c r="E26" s="32" t="s">
        <v>8</v>
      </c>
      <c r="F26" s="29" t="s">
        <v>108</v>
      </c>
      <c r="G26" s="68">
        <v>0</v>
      </c>
      <c r="H26" s="83">
        <v>0</v>
      </c>
      <c r="I26" s="35">
        <f t="shared" si="0"/>
        <v>0</v>
      </c>
    </row>
    <row r="27" spans="1:9" ht="27.75" customHeight="1">
      <c r="A27" s="26"/>
      <c r="B27" s="151" t="s">
        <v>109</v>
      </c>
      <c r="C27" s="151"/>
      <c r="D27" s="151"/>
      <c r="E27" s="31" t="s">
        <v>27</v>
      </c>
      <c r="F27" s="29" t="s">
        <v>108</v>
      </c>
      <c r="G27" s="28">
        <v>1.54</v>
      </c>
      <c r="H27" s="83">
        <v>1.64</v>
      </c>
      <c r="I27" s="35">
        <f t="shared" si="0"/>
        <v>89193</v>
      </c>
    </row>
    <row r="28" spans="1:9" ht="15.75" hidden="1">
      <c r="A28" s="21"/>
      <c r="B28" s="152" t="s">
        <v>61</v>
      </c>
      <c r="C28" s="153"/>
      <c r="D28" s="154"/>
      <c r="E28" s="32" t="s">
        <v>8</v>
      </c>
      <c r="F28" s="29"/>
      <c r="G28" s="28"/>
      <c r="H28" s="83"/>
      <c r="I28" s="35">
        <f t="shared" si="0"/>
        <v>0</v>
      </c>
    </row>
    <row r="29" spans="1:9" ht="27.75" customHeight="1" hidden="1">
      <c r="A29" s="21"/>
      <c r="B29" s="152" t="s">
        <v>62</v>
      </c>
      <c r="C29" s="153"/>
      <c r="D29" s="154"/>
      <c r="E29" s="31" t="s">
        <v>27</v>
      </c>
      <c r="F29" s="29"/>
      <c r="G29" s="28"/>
      <c r="H29" s="83"/>
      <c r="I29" s="35">
        <f t="shared" si="0"/>
        <v>0</v>
      </c>
    </row>
    <row r="30" spans="1:9" ht="15.75">
      <c r="A30" s="26"/>
      <c r="B30" s="138" t="s">
        <v>24</v>
      </c>
      <c r="C30" s="159"/>
      <c r="D30" s="171"/>
      <c r="E30" s="7"/>
      <c r="F30" s="29"/>
      <c r="G30" s="9">
        <f>SUM(G15:G29)</f>
        <v>12.829999999999998</v>
      </c>
      <c r="H30" s="9">
        <f>SUM(H15:H29)</f>
        <v>13.66</v>
      </c>
      <c r="I30" s="35">
        <f t="shared" si="0"/>
        <v>742989</v>
      </c>
    </row>
    <row r="31" spans="1:9" ht="14.25" customHeight="1">
      <c r="A31" s="21">
        <v>3</v>
      </c>
      <c r="B31" s="160" t="s">
        <v>81</v>
      </c>
      <c r="C31" s="161"/>
      <c r="D31" s="161"/>
      <c r="E31" s="58" t="s">
        <v>82</v>
      </c>
      <c r="F31" s="12" t="s">
        <v>110</v>
      </c>
      <c r="G31" s="11">
        <v>1.54</v>
      </c>
      <c r="H31" s="11">
        <v>1.64</v>
      </c>
      <c r="I31" s="35">
        <f t="shared" si="0"/>
        <v>89193</v>
      </c>
    </row>
    <row r="32" spans="1:9" ht="16.5" customHeight="1">
      <c r="A32" s="21"/>
      <c r="B32" s="140" t="s">
        <v>60</v>
      </c>
      <c r="C32" s="140"/>
      <c r="D32" s="140"/>
      <c r="E32" s="140"/>
      <c r="F32" s="140"/>
      <c r="G32" s="9">
        <f>SUM(G30:G31)</f>
        <v>14.369999999999997</v>
      </c>
      <c r="H32" s="9">
        <f>SUM(H30:H31)</f>
        <v>15.3</v>
      </c>
      <c r="I32" s="35">
        <f t="shared" si="0"/>
        <v>832181</v>
      </c>
    </row>
    <row r="33" spans="1:9" ht="16.5" customHeight="1" thickBot="1">
      <c r="A33" s="36">
        <v>4</v>
      </c>
      <c r="B33" s="141" t="s">
        <v>111</v>
      </c>
      <c r="C33" s="142"/>
      <c r="D33" s="137"/>
      <c r="E33" s="59" t="s">
        <v>82</v>
      </c>
      <c r="F33" s="37" t="s">
        <v>110</v>
      </c>
      <c r="G33" s="65">
        <v>0.8</v>
      </c>
      <c r="H33" s="65">
        <v>0.85</v>
      </c>
      <c r="I33" s="35">
        <f t="shared" si="0"/>
        <v>46279</v>
      </c>
    </row>
    <row r="34" spans="1:9" ht="47.25" customHeight="1">
      <c r="A34" s="150" t="s">
        <v>112</v>
      </c>
      <c r="B34" s="150"/>
      <c r="C34" s="150"/>
      <c r="D34" s="150"/>
      <c r="E34" s="150"/>
      <c r="F34" s="84"/>
      <c r="G34" s="84"/>
      <c r="H34" s="84"/>
      <c r="I34" s="84"/>
    </row>
    <row r="35" spans="1:11" ht="15.75" customHeight="1">
      <c r="A35" s="85"/>
      <c r="B35" s="172"/>
      <c r="C35" s="172"/>
      <c r="D35" s="172"/>
      <c r="E35" s="172"/>
      <c r="F35" s="172"/>
      <c r="K35" s="17"/>
    </row>
    <row r="36" spans="2:8" ht="15.75">
      <c r="B36" s="14" t="s">
        <v>150</v>
      </c>
      <c r="C36" s="14"/>
      <c r="D36" s="14"/>
      <c r="E36" s="14"/>
      <c r="F36" s="14"/>
      <c r="G36" s="14"/>
      <c r="H36" s="14"/>
    </row>
    <row r="37" spans="1:6" ht="15.75" customHeight="1">
      <c r="A37" s="85"/>
      <c r="B37" s="164"/>
      <c r="C37" s="164"/>
      <c r="D37" s="164"/>
      <c r="E37" s="164"/>
      <c r="F37" s="164"/>
    </row>
    <row r="38" spans="2:9" ht="15.75">
      <c r="B38" s="14"/>
      <c r="C38" s="14"/>
      <c r="D38" s="14"/>
      <c r="E38" s="14"/>
      <c r="F38" s="14"/>
      <c r="G38" s="14"/>
      <c r="H38" s="14"/>
      <c r="I38" s="14"/>
    </row>
  </sheetData>
  <sheetProtection/>
  <mergeCells count="29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7:F37"/>
    <mergeCell ref="B32:F32"/>
    <mergeCell ref="B33:D33"/>
    <mergeCell ref="A34:E34"/>
    <mergeCell ref="B35:F3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G3" sqref="G1:I16384"/>
    </sheetView>
  </sheetViews>
  <sheetFormatPr defaultColWidth="9.00390625" defaultRowHeight="15.75"/>
  <cols>
    <col min="1" max="1" width="8.625" style="0" customWidth="1"/>
    <col min="2" max="2" width="27.75390625" style="0" customWidth="1"/>
    <col min="3" max="3" width="3.50390625" style="0" customWidth="1"/>
    <col min="4" max="4" width="18.50390625" style="0" customWidth="1"/>
    <col min="5" max="5" width="19.25390625" style="0" customWidth="1"/>
    <col min="6" max="6" width="22.50390625" style="0" hidden="1" customWidth="1"/>
    <col min="7" max="7" width="14.875" style="0" hidden="1" customWidth="1"/>
    <col min="8" max="8" width="10.625" style="0" hidden="1" customWidth="1"/>
    <col min="9" max="9" width="11.625" style="0" hidden="1" customWidth="1"/>
    <col min="10" max="10" width="22.25390625" style="0" customWidth="1"/>
  </cols>
  <sheetData>
    <row r="1" spans="1:10" ht="98.25" customHeight="1">
      <c r="A1" s="163" t="s">
        <v>139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68.25" customHeight="1">
      <c r="A2" s="173" t="s">
        <v>140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2:9" ht="31.5">
      <c r="B3" s="1" t="s">
        <v>33</v>
      </c>
      <c r="C3" s="2"/>
      <c r="D3" s="72" t="s">
        <v>114</v>
      </c>
      <c r="E3" s="4">
        <v>4674.65</v>
      </c>
      <c r="F3" s="2"/>
      <c r="I3" s="88"/>
    </row>
    <row r="4" spans="2:6" ht="15.75">
      <c r="B4" s="3" t="s">
        <v>1</v>
      </c>
      <c r="C4" s="13">
        <v>9</v>
      </c>
      <c r="D4" s="2" t="s">
        <v>2</v>
      </c>
      <c r="E4" s="4">
        <v>144</v>
      </c>
      <c r="F4" s="2"/>
    </row>
    <row r="5" spans="2:9" ht="15.75">
      <c r="B5" s="3" t="s">
        <v>3</v>
      </c>
      <c r="C5" s="4">
        <v>1</v>
      </c>
      <c r="D5" s="2" t="s">
        <v>4</v>
      </c>
      <c r="E5" s="133" t="s">
        <v>14</v>
      </c>
      <c r="F5" s="2"/>
      <c r="G5" s="2"/>
      <c r="I5" s="2"/>
    </row>
    <row r="6" spans="2:7" ht="15.75">
      <c r="B6" s="3"/>
      <c r="C6" s="4"/>
      <c r="D6" s="2" t="s">
        <v>5</v>
      </c>
      <c r="E6" s="133" t="s">
        <v>14</v>
      </c>
      <c r="F6" s="2"/>
      <c r="G6" s="2"/>
    </row>
    <row r="7" spans="1:10" ht="31.5" customHeight="1">
      <c r="A7" s="89" t="s">
        <v>29</v>
      </c>
      <c r="B7" s="165" t="s">
        <v>42</v>
      </c>
      <c r="C7" s="166"/>
      <c r="D7" s="167"/>
      <c r="E7" s="6" t="s">
        <v>6</v>
      </c>
      <c r="F7" s="6" t="s">
        <v>7</v>
      </c>
      <c r="G7" s="90" t="s">
        <v>141</v>
      </c>
      <c r="H7" s="174" t="s">
        <v>142</v>
      </c>
      <c r="I7" s="175"/>
      <c r="J7" s="176"/>
    </row>
    <row r="8" spans="1:10" ht="15.75" customHeight="1">
      <c r="A8" s="10">
        <v>1</v>
      </c>
      <c r="B8" s="177"/>
      <c r="C8" s="178"/>
      <c r="D8" s="178"/>
      <c r="E8" s="178"/>
      <c r="F8" s="179"/>
      <c r="G8" s="91"/>
      <c r="H8" s="92" t="s">
        <v>115</v>
      </c>
      <c r="I8" s="93" t="s">
        <v>116</v>
      </c>
      <c r="J8" s="93" t="s">
        <v>117</v>
      </c>
    </row>
    <row r="9" spans="1:10" ht="15.75" customHeight="1">
      <c r="A9" s="10"/>
      <c r="B9" s="177" t="s">
        <v>118</v>
      </c>
      <c r="C9" s="178"/>
      <c r="D9" s="178"/>
      <c r="E9" s="178"/>
      <c r="F9" s="179"/>
      <c r="G9" s="15"/>
      <c r="H9" s="15"/>
      <c r="I9" s="15"/>
      <c r="J9" s="93"/>
    </row>
    <row r="10" spans="1:10" ht="29.25" customHeight="1">
      <c r="A10" s="94"/>
      <c r="B10" s="180" t="s">
        <v>119</v>
      </c>
      <c r="C10" s="180"/>
      <c r="D10" s="180"/>
      <c r="E10" s="180"/>
      <c r="F10" s="180"/>
      <c r="G10" s="95"/>
      <c r="H10" s="96">
        <v>364750.69</v>
      </c>
      <c r="I10" s="22"/>
      <c r="J10" s="97">
        <f>H10+I10</f>
        <v>364750.69</v>
      </c>
    </row>
    <row r="11" spans="1:10" ht="15.75" customHeight="1">
      <c r="A11" s="94"/>
      <c r="B11" s="180" t="s">
        <v>120</v>
      </c>
      <c r="C11" s="180"/>
      <c r="D11" s="180"/>
      <c r="E11" s="180"/>
      <c r="F11" s="180"/>
      <c r="G11" s="95"/>
      <c r="H11" s="98">
        <v>16674.52</v>
      </c>
      <c r="I11" s="22"/>
      <c r="J11" s="97">
        <f>H11+I11</f>
        <v>16674.52</v>
      </c>
    </row>
    <row r="12" spans="1:10" ht="15.75" customHeight="1">
      <c r="A12" s="10"/>
      <c r="B12" s="180" t="s">
        <v>121</v>
      </c>
      <c r="C12" s="180"/>
      <c r="D12" s="180"/>
      <c r="E12" s="180"/>
      <c r="F12" s="180"/>
      <c r="G12" s="95"/>
      <c r="H12" s="96"/>
      <c r="I12" s="22"/>
      <c r="J12" s="97">
        <f>H12+I12</f>
        <v>0</v>
      </c>
    </row>
    <row r="13" spans="1:10" ht="15.75" customHeight="1">
      <c r="A13" s="10"/>
      <c r="B13" s="180" t="s">
        <v>122</v>
      </c>
      <c r="C13" s="180"/>
      <c r="D13" s="180"/>
      <c r="E13" s="180"/>
      <c r="F13" s="180"/>
      <c r="G13" s="95"/>
      <c r="H13" s="96"/>
      <c r="I13" s="99">
        <v>89130</v>
      </c>
      <c r="J13" s="97">
        <f>H13+I13</f>
        <v>89130</v>
      </c>
    </row>
    <row r="14" spans="1:10" ht="15.75" customHeight="1">
      <c r="A14" s="10"/>
      <c r="B14" s="147" t="s">
        <v>123</v>
      </c>
      <c r="C14" s="147"/>
      <c r="D14" s="147"/>
      <c r="E14" s="147"/>
      <c r="F14" s="147"/>
      <c r="G14" s="95"/>
      <c r="H14" s="100">
        <f>SUM(H10:H12)</f>
        <v>381425.21</v>
      </c>
      <c r="I14" s="101">
        <f>SUM(I10:I12)</f>
        <v>0</v>
      </c>
      <c r="J14" s="100">
        <f>SUM(J10:J13)</f>
        <v>470555.21</v>
      </c>
    </row>
    <row r="15" spans="1:10" ht="15.75" customHeight="1">
      <c r="A15" s="10">
        <v>2</v>
      </c>
      <c r="B15" s="181" t="s">
        <v>30</v>
      </c>
      <c r="C15" s="181"/>
      <c r="D15" s="181"/>
      <c r="E15" s="181"/>
      <c r="F15" s="181"/>
      <c r="G15" s="95"/>
      <c r="H15" s="96"/>
      <c r="I15" s="22"/>
      <c r="J15" s="16"/>
    </row>
    <row r="16" spans="1:10" ht="18.75" customHeight="1">
      <c r="A16" s="10" t="s">
        <v>40</v>
      </c>
      <c r="B16" s="102" t="s">
        <v>31</v>
      </c>
      <c r="C16" s="102"/>
      <c r="D16" s="102"/>
      <c r="E16" s="102"/>
      <c r="F16" s="103"/>
      <c r="G16" s="92"/>
      <c r="H16" s="92"/>
      <c r="I16" s="87"/>
      <c r="J16" s="93"/>
    </row>
    <row r="17" spans="1:10" ht="31.5" customHeight="1">
      <c r="A17" s="104"/>
      <c r="B17" s="182" t="s">
        <v>124</v>
      </c>
      <c r="C17" s="182"/>
      <c r="D17" s="182"/>
      <c r="E17" s="31" t="s">
        <v>26</v>
      </c>
      <c r="F17" s="105" t="s">
        <v>20</v>
      </c>
      <c r="G17" s="106">
        <v>1.29</v>
      </c>
      <c r="H17" s="107">
        <f>ROUND($E$3*G17*5,2)</f>
        <v>30151.49</v>
      </c>
      <c r="I17" s="108"/>
      <c r="J17" s="109">
        <f>SUM(H17:I17)</f>
        <v>30151.49</v>
      </c>
    </row>
    <row r="18" spans="1:10" ht="15.75" customHeight="1">
      <c r="A18" s="10"/>
      <c r="B18" s="183" t="s">
        <v>15</v>
      </c>
      <c r="C18" s="183"/>
      <c r="D18" s="183"/>
      <c r="E18" s="31" t="s">
        <v>26</v>
      </c>
      <c r="F18" s="105" t="s">
        <v>16</v>
      </c>
      <c r="G18" s="106">
        <v>0.3</v>
      </c>
      <c r="H18" s="107">
        <f>ROUND($E$3*G18*5,2)</f>
        <v>7011.98</v>
      </c>
      <c r="I18" s="108"/>
      <c r="J18" s="109">
        <f>SUM(H18:I18)</f>
        <v>7011.98</v>
      </c>
    </row>
    <row r="19" spans="1:10" ht="15.75" customHeight="1">
      <c r="A19" s="10"/>
      <c r="B19" s="184" t="s">
        <v>19</v>
      </c>
      <c r="C19" s="184"/>
      <c r="D19" s="184"/>
      <c r="E19" s="32" t="s">
        <v>43</v>
      </c>
      <c r="F19" s="12" t="s">
        <v>17</v>
      </c>
      <c r="G19" s="106">
        <v>1.05</v>
      </c>
      <c r="H19" s="107">
        <v>5058.9</v>
      </c>
      <c r="I19" s="108"/>
      <c r="J19" s="110">
        <f>H19+I19</f>
        <v>5058.9</v>
      </c>
    </row>
    <row r="20" spans="1:10" ht="15.75" customHeight="1">
      <c r="A20" s="104"/>
      <c r="B20" s="182" t="s">
        <v>25</v>
      </c>
      <c r="C20" s="182"/>
      <c r="D20" s="182"/>
      <c r="E20" s="33" t="s">
        <v>8</v>
      </c>
      <c r="F20" s="111" t="s">
        <v>9</v>
      </c>
      <c r="G20" s="106">
        <v>0.54</v>
      </c>
      <c r="H20" s="107">
        <f>ROUND($E$3*G20*5,2)</f>
        <v>12621.56</v>
      </c>
      <c r="I20" s="108"/>
      <c r="J20" s="109">
        <f>SUM(H20:I20)</f>
        <v>12621.56</v>
      </c>
    </row>
    <row r="21" spans="1:10" ht="52.5" customHeight="1">
      <c r="A21" s="10"/>
      <c r="B21" s="184" t="s">
        <v>23</v>
      </c>
      <c r="C21" s="184"/>
      <c r="D21" s="184"/>
      <c r="E21" s="32" t="s">
        <v>44</v>
      </c>
      <c r="F21" s="12" t="s">
        <v>21</v>
      </c>
      <c r="G21" s="106">
        <v>0.13</v>
      </c>
      <c r="H21" s="107">
        <v>180</v>
      </c>
      <c r="I21" s="108"/>
      <c r="J21" s="110">
        <f>H21+I21</f>
        <v>180</v>
      </c>
    </row>
    <row r="22" spans="1:10" ht="27.75" customHeight="1">
      <c r="A22" s="104"/>
      <c r="B22" s="184" t="s">
        <v>10</v>
      </c>
      <c r="C22" s="184"/>
      <c r="D22" s="184"/>
      <c r="E22" s="32" t="s">
        <v>8</v>
      </c>
      <c r="F22" s="12" t="s">
        <v>11</v>
      </c>
      <c r="G22" s="106">
        <v>2.35</v>
      </c>
      <c r="H22" s="107">
        <f>ROUND($E$3*G22*5,2)</f>
        <v>54927.14</v>
      </c>
      <c r="I22" s="108"/>
      <c r="J22" s="109">
        <f>SUM(H22:I22)</f>
        <v>54927.14</v>
      </c>
    </row>
    <row r="23" spans="1:10" ht="15.75" customHeight="1">
      <c r="A23" s="104"/>
      <c r="B23" s="184" t="s">
        <v>22</v>
      </c>
      <c r="C23" s="185"/>
      <c r="D23" s="185"/>
      <c r="E23" s="34" t="s">
        <v>12</v>
      </c>
      <c r="F23" s="112" t="s">
        <v>125</v>
      </c>
      <c r="G23" s="106">
        <v>0.05</v>
      </c>
      <c r="H23" s="107">
        <v>1035.9</v>
      </c>
      <c r="I23" s="108"/>
      <c r="J23" s="110">
        <f>H23+I23</f>
        <v>1035.9</v>
      </c>
    </row>
    <row r="24" spans="1:10" ht="25.5">
      <c r="A24" s="10"/>
      <c r="B24" s="184" t="s">
        <v>32</v>
      </c>
      <c r="C24" s="184"/>
      <c r="D24" s="184"/>
      <c r="E24" s="31" t="s">
        <v>27</v>
      </c>
      <c r="F24" s="113" t="s">
        <v>126</v>
      </c>
      <c r="G24" s="106">
        <v>1.63</v>
      </c>
      <c r="H24" s="107">
        <f>ROUND($E$3*G24*5,2)</f>
        <v>38098.4</v>
      </c>
      <c r="I24" s="108"/>
      <c r="J24" s="109">
        <f aca="true" t="shared" si="0" ref="J24:J29">SUM(H24:I24)</f>
        <v>38098.4</v>
      </c>
    </row>
    <row r="25" spans="1:10" ht="41.25" customHeight="1">
      <c r="A25" s="10"/>
      <c r="B25" s="183" t="s">
        <v>13</v>
      </c>
      <c r="C25" s="183"/>
      <c r="D25" s="183"/>
      <c r="E25" s="31" t="s">
        <v>127</v>
      </c>
      <c r="F25" s="113" t="s">
        <v>126</v>
      </c>
      <c r="G25" s="106">
        <v>0.56</v>
      </c>
      <c r="H25" s="107">
        <v>8219.16</v>
      </c>
      <c r="I25" s="108"/>
      <c r="J25" s="109">
        <f>H25+I25</f>
        <v>8219.16</v>
      </c>
    </row>
    <row r="26" spans="1:10" ht="34.5" customHeight="1">
      <c r="A26" s="10"/>
      <c r="B26" s="186" t="s">
        <v>128</v>
      </c>
      <c r="C26" s="139"/>
      <c r="D26" s="187"/>
      <c r="E26" s="31" t="s">
        <v>27</v>
      </c>
      <c r="F26" s="113" t="s">
        <v>126</v>
      </c>
      <c r="G26" s="106">
        <f>4.38-G27-G28</f>
        <v>4.38</v>
      </c>
      <c r="H26" s="107">
        <f>ROUND($E$3*G26*5,2)</f>
        <v>102374.84</v>
      </c>
      <c r="I26" s="114"/>
      <c r="J26" s="109">
        <f t="shared" si="0"/>
        <v>102374.84</v>
      </c>
    </row>
    <row r="27" spans="1:10" ht="20.25" customHeight="1">
      <c r="A27" s="104"/>
      <c r="B27" s="184" t="s">
        <v>129</v>
      </c>
      <c r="C27" s="184"/>
      <c r="D27" s="184"/>
      <c r="E27" s="32" t="s">
        <v>8</v>
      </c>
      <c r="F27" s="113" t="s">
        <v>126</v>
      </c>
      <c r="G27" s="106">
        <v>0</v>
      </c>
      <c r="H27" s="107">
        <f>ROUND($E$3*G27*5,2)</f>
        <v>0</v>
      </c>
      <c r="I27" s="114"/>
      <c r="J27" s="109">
        <f t="shared" si="0"/>
        <v>0</v>
      </c>
    </row>
    <row r="28" spans="1:10" ht="15.75" customHeight="1">
      <c r="A28" s="10"/>
      <c r="B28" s="184" t="s">
        <v>45</v>
      </c>
      <c r="C28" s="184"/>
      <c r="D28" s="184"/>
      <c r="E28" s="32" t="s">
        <v>8</v>
      </c>
      <c r="F28" s="113" t="s">
        <v>126</v>
      </c>
      <c r="G28" s="106">
        <v>0</v>
      </c>
      <c r="H28" s="107">
        <f>ROUND($E$3*G28*5,2)</f>
        <v>0</v>
      </c>
      <c r="I28" s="114"/>
      <c r="J28" s="109">
        <f t="shared" si="0"/>
        <v>0</v>
      </c>
    </row>
    <row r="29" spans="1:10" ht="25.5">
      <c r="A29" s="10"/>
      <c r="B29" s="185" t="s">
        <v>18</v>
      </c>
      <c r="C29" s="185"/>
      <c r="D29" s="185"/>
      <c r="E29" s="32" t="s">
        <v>27</v>
      </c>
      <c r="F29" s="113" t="s">
        <v>126</v>
      </c>
      <c r="G29" s="106">
        <v>1.54</v>
      </c>
      <c r="H29" s="107">
        <f>ROUND($E$3*G29*5,2)</f>
        <v>35994.81</v>
      </c>
      <c r="I29" s="108"/>
      <c r="J29" s="109">
        <f t="shared" si="0"/>
        <v>35994.81</v>
      </c>
    </row>
    <row r="30" spans="1:10" ht="15.75" customHeight="1">
      <c r="A30" s="10"/>
      <c r="B30" s="188"/>
      <c r="C30" s="189"/>
      <c r="D30" s="190"/>
      <c r="E30" s="32"/>
      <c r="F30" s="113"/>
      <c r="G30" s="112"/>
      <c r="H30" s="115"/>
      <c r="I30" s="99"/>
      <c r="J30" s="116"/>
    </row>
    <row r="31" spans="1:10" ht="15.75">
      <c r="A31" s="10"/>
      <c r="B31" s="191" t="s">
        <v>24</v>
      </c>
      <c r="C31" s="191"/>
      <c r="D31" s="191"/>
      <c r="E31" s="10"/>
      <c r="F31" s="113"/>
      <c r="G31" s="11">
        <f>SUM(G17:G29)</f>
        <v>13.82</v>
      </c>
      <c r="H31" s="117">
        <f>SUM(H17:H30)</f>
        <v>295674.18</v>
      </c>
      <c r="I31" s="101">
        <f>SUM(I17:I30)</f>
        <v>0</v>
      </c>
      <c r="J31" s="117">
        <f>SUM(J17:J30)</f>
        <v>295674.18</v>
      </c>
    </row>
    <row r="32" spans="1:10" ht="16.5" customHeight="1" hidden="1">
      <c r="A32" s="10"/>
      <c r="B32" s="158" t="s">
        <v>61</v>
      </c>
      <c r="C32" s="139"/>
      <c r="D32" s="187"/>
      <c r="E32" s="32" t="s">
        <v>8</v>
      </c>
      <c r="F32" s="113"/>
      <c r="G32" s="112"/>
      <c r="H32" s="115"/>
      <c r="I32" s="99"/>
      <c r="J32" s="116"/>
    </row>
    <row r="33" spans="1:10" ht="25.5" customHeight="1" hidden="1">
      <c r="A33" s="10"/>
      <c r="B33" s="158" t="s">
        <v>62</v>
      </c>
      <c r="C33" s="139"/>
      <c r="D33" s="187"/>
      <c r="E33" s="31" t="s">
        <v>27</v>
      </c>
      <c r="F33" s="113"/>
      <c r="G33" s="112"/>
      <c r="H33" s="115"/>
      <c r="I33" s="99"/>
      <c r="J33" s="116"/>
    </row>
    <row r="34" spans="1:10" ht="15.75">
      <c r="A34" s="10"/>
      <c r="B34" s="188"/>
      <c r="C34" s="189"/>
      <c r="D34" s="190"/>
      <c r="E34" s="32"/>
      <c r="F34" s="113"/>
      <c r="G34" s="112"/>
      <c r="H34" s="115"/>
      <c r="I34" s="99"/>
      <c r="J34" s="116"/>
    </row>
    <row r="35" spans="1:10" ht="23.25" customHeight="1">
      <c r="A35" s="10" t="s">
        <v>41</v>
      </c>
      <c r="B35" s="160" t="s">
        <v>130</v>
      </c>
      <c r="C35" s="161"/>
      <c r="D35" s="192"/>
      <c r="E35" s="118" t="s">
        <v>82</v>
      </c>
      <c r="F35" s="113" t="s">
        <v>126</v>
      </c>
      <c r="G35" s="11">
        <f>H35/E3/4</f>
        <v>1.0997347394992139</v>
      </c>
      <c r="H35" s="119">
        <v>20563.5</v>
      </c>
      <c r="I35" s="120">
        <v>0</v>
      </c>
      <c r="J35" s="117">
        <f>SUM(H35:I35)</f>
        <v>20563.5</v>
      </c>
    </row>
    <row r="36" spans="1:10" ht="15.75" customHeight="1">
      <c r="A36" s="121"/>
      <c r="B36" s="193" t="s">
        <v>131</v>
      </c>
      <c r="C36" s="193"/>
      <c r="D36" s="193"/>
      <c r="E36" s="193"/>
      <c r="F36" s="193"/>
      <c r="G36" s="11">
        <f>SUM(G31:G35)</f>
        <v>14.919734739499214</v>
      </c>
      <c r="H36" s="122">
        <f>SUM(H31:H35)</f>
        <v>316237.68</v>
      </c>
      <c r="I36" s="123">
        <f>SUM(I31:I35)</f>
        <v>0</v>
      </c>
      <c r="J36" s="123">
        <f>SUM(J31:J35)</f>
        <v>316237.68</v>
      </c>
    </row>
    <row r="37" spans="1:10" ht="15.75" customHeight="1">
      <c r="A37" s="10" t="s">
        <v>132</v>
      </c>
      <c r="B37" s="194" t="s">
        <v>133</v>
      </c>
      <c r="C37" s="194"/>
      <c r="D37" s="194"/>
      <c r="E37" s="118" t="s">
        <v>82</v>
      </c>
      <c r="F37" s="124"/>
      <c r="G37" s="11">
        <f>H37/E3/4</f>
        <v>0</v>
      </c>
      <c r="H37" s="125">
        <v>0</v>
      </c>
      <c r="I37" s="125">
        <v>0</v>
      </c>
      <c r="J37" s="126">
        <f>SUM(H37:I37)</f>
        <v>0</v>
      </c>
    </row>
    <row r="38" spans="1:10" ht="15.75" customHeight="1">
      <c r="A38" s="121"/>
      <c r="B38" s="193" t="s">
        <v>134</v>
      </c>
      <c r="C38" s="193"/>
      <c r="D38" s="193"/>
      <c r="E38" s="193"/>
      <c r="F38" s="193"/>
      <c r="G38" s="11">
        <f>SUM(G36:G37)</f>
        <v>14.919734739499214</v>
      </c>
      <c r="H38" s="122">
        <f>SUM(H36:H37)</f>
        <v>316237.68</v>
      </c>
      <c r="I38" s="123">
        <f>SUM(I36:I37)</f>
        <v>0</v>
      </c>
      <c r="J38" s="123">
        <f>SUM(J36:J37)</f>
        <v>316237.68</v>
      </c>
    </row>
    <row r="39" spans="1:10" ht="26.25" customHeight="1">
      <c r="A39" s="10">
        <v>3</v>
      </c>
      <c r="B39" s="186" t="s">
        <v>143</v>
      </c>
      <c r="C39" s="195"/>
      <c r="D39" s="195"/>
      <c r="E39" s="195"/>
      <c r="F39" s="195"/>
      <c r="G39" s="127"/>
      <c r="H39" s="107">
        <f>H14-H38</f>
        <v>65187.53000000003</v>
      </c>
      <c r="I39" s="107"/>
      <c r="J39" s="101">
        <f>J14-J38</f>
        <v>154317.53000000003</v>
      </c>
    </row>
    <row r="40" spans="1:10" ht="15" customHeight="1">
      <c r="A40" s="53"/>
      <c r="B40" s="86"/>
      <c r="C40" s="86"/>
      <c r="D40" s="86"/>
      <c r="E40" s="86"/>
      <c r="F40" s="86"/>
      <c r="G40" s="86"/>
      <c r="H40" s="128"/>
      <c r="I40" s="129"/>
      <c r="J40" s="130"/>
    </row>
    <row r="41" spans="2:6" ht="15.75" customHeight="1">
      <c r="B41" s="14"/>
      <c r="F41" s="14"/>
    </row>
    <row r="42" spans="2:6" ht="15.75">
      <c r="B42" s="18" t="s">
        <v>63</v>
      </c>
      <c r="C42" s="18"/>
      <c r="D42" s="18"/>
      <c r="E42" s="14"/>
      <c r="F42" s="14"/>
    </row>
    <row r="43" spans="2:4" ht="15.75">
      <c r="B43" s="18"/>
      <c r="C43" s="18"/>
      <c r="D43" s="18"/>
    </row>
    <row r="44" spans="2:5" ht="15.75">
      <c r="B44" s="131" t="s">
        <v>135</v>
      </c>
      <c r="C44" s="131"/>
      <c r="D44" s="19"/>
      <c r="E44" s="132" t="s">
        <v>136</v>
      </c>
    </row>
    <row r="45" ht="15.75">
      <c r="B45" s="14" t="s">
        <v>137</v>
      </c>
    </row>
    <row r="46" spans="2:4" ht="15.75">
      <c r="B46" s="196" t="s">
        <v>138</v>
      </c>
      <c r="C46" s="196"/>
      <c r="D46" s="196"/>
    </row>
  </sheetData>
  <sheetProtection/>
  <mergeCells count="36">
    <mergeCell ref="B37:D37"/>
    <mergeCell ref="B38:F38"/>
    <mergeCell ref="B39:F39"/>
    <mergeCell ref="B46:D46"/>
    <mergeCell ref="B33:D33"/>
    <mergeCell ref="B34:D34"/>
    <mergeCell ref="B35:D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PageLayoutView="0" workbookViewId="0" topLeftCell="A1">
      <selection activeCell="B10" sqref="B10"/>
    </sheetView>
  </sheetViews>
  <sheetFormatPr defaultColWidth="9.00390625" defaultRowHeight="15.75"/>
  <cols>
    <col min="1" max="1" width="11.25390625" style="0" customWidth="1"/>
    <col min="2" max="2" width="14.00390625" style="0" customWidth="1"/>
    <col min="3" max="3" width="11.875" style="0" customWidth="1"/>
    <col min="4" max="4" width="10.625" style="0" customWidth="1"/>
    <col min="5" max="5" width="11.875" style="0" customWidth="1"/>
    <col min="6" max="6" width="12.375" style="0" customWidth="1"/>
    <col min="7" max="7" width="10.875" style="0" customWidth="1"/>
    <col min="8" max="8" width="11.75390625" style="0" customWidth="1"/>
    <col min="9" max="9" width="10.25390625" style="0" customWidth="1"/>
    <col min="10" max="10" width="8.875" style="0" customWidth="1"/>
    <col min="11" max="11" width="10.75390625" style="0" customWidth="1"/>
    <col min="12" max="12" width="9.875" style="0" customWidth="1"/>
    <col min="13" max="13" width="12.125" style="0" customWidth="1"/>
    <col min="14" max="14" width="10.50390625" style="0" customWidth="1"/>
    <col min="15" max="15" width="11.875" style="0" customWidth="1"/>
    <col min="16" max="16" width="10.25390625" style="0" customWidth="1"/>
    <col min="17" max="17" width="8.00390625" style="0" customWidth="1"/>
    <col min="18" max="18" width="11.625" style="0" customWidth="1"/>
    <col min="19" max="19" width="12.875" style="0" customWidth="1"/>
  </cols>
  <sheetData>
    <row r="1" spans="1:19" ht="79.5" customHeight="1">
      <c r="A1" s="197" t="s">
        <v>149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5.75" customHeight="1">
      <c r="A2" s="204" t="s">
        <v>145</v>
      </c>
      <c r="B2" s="203" t="s">
        <v>46</v>
      </c>
      <c r="C2" s="203" t="s">
        <v>64</v>
      </c>
      <c r="D2" s="203"/>
      <c r="E2" s="203"/>
      <c r="F2" s="203"/>
      <c r="G2" s="203"/>
      <c r="H2" s="203"/>
      <c r="I2" s="203"/>
      <c r="J2" s="210" t="s">
        <v>65</v>
      </c>
      <c r="K2" s="210"/>
      <c r="L2" s="210"/>
      <c r="M2" s="200" t="s">
        <v>66</v>
      </c>
      <c r="N2" s="203" t="s">
        <v>47</v>
      </c>
      <c r="O2" s="203"/>
      <c r="P2" s="203"/>
      <c r="Q2" s="203"/>
      <c r="R2" s="203"/>
      <c r="S2" s="205" t="s">
        <v>67</v>
      </c>
    </row>
    <row r="3" spans="1:19" ht="17.25" customHeight="1">
      <c r="A3" s="203"/>
      <c r="B3" s="203"/>
      <c r="C3" s="207" t="s">
        <v>48</v>
      </c>
      <c r="D3" s="208"/>
      <c r="E3" s="209"/>
      <c r="F3" s="207" t="s">
        <v>49</v>
      </c>
      <c r="G3" s="208"/>
      <c r="H3" s="209"/>
      <c r="I3" s="204" t="s">
        <v>50</v>
      </c>
      <c r="J3" s="198" t="s">
        <v>68</v>
      </c>
      <c r="K3" s="211" t="s">
        <v>69</v>
      </c>
      <c r="L3" s="198" t="s">
        <v>70</v>
      </c>
      <c r="M3" s="201"/>
      <c r="N3" s="204" t="s">
        <v>71</v>
      </c>
      <c r="O3" s="203" t="s">
        <v>51</v>
      </c>
      <c r="P3" s="203" t="s">
        <v>52</v>
      </c>
      <c r="Q3" s="203" t="s">
        <v>53</v>
      </c>
      <c r="R3" s="203" t="s">
        <v>54</v>
      </c>
      <c r="S3" s="205"/>
    </row>
    <row r="4" spans="1:19" ht="39" customHeight="1">
      <c r="A4" s="203"/>
      <c r="B4" s="203"/>
      <c r="C4" s="39" t="s">
        <v>55</v>
      </c>
      <c r="D4" s="40" t="s">
        <v>53</v>
      </c>
      <c r="E4" s="40" t="s">
        <v>54</v>
      </c>
      <c r="F4" s="39" t="s">
        <v>55</v>
      </c>
      <c r="G4" s="40" t="s">
        <v>53</v>
      </c>
      <c r="H4" s="40" t="s">
        <v>54</v>
      </c>
      <c r="I4" s="204"/>
      <c r="J4" s="199"/>
      <c r="K4" s="212"/>
      <c r="L4" s="199"/>
      <c r="M4" s="202"/>
      <c r="N4" s="203"/>
      <c r="O4" s="203"/>
      <c r="P4" s="203"/>
      <c r="Q4" s="203"/>
      <c r="R4" s="203"/>
      <c r="S4" s="205"/>
    </row>
    <row r="5" spans="1:19" ht="34.5" customHeight="1">
      <c r="A5" s="40">
        <v>1</v>
      </c>
      <c r="B5" s="40">
        <v>2</v>
      </c>
      <c r="C5" s="39">
        <v>3</v>
      </c>
      <c r="D5" s="40">
        <v>4</v>
      </c>
      <c r="E5" s="40" t="s">
        <v>72</v>
      </c>
      <c r="F5" s="39">
        <v>6</v>
      </c>
      <c r="G5" s="40">
        <v>7</v>
      </c>
      <c r="H5" s="40" t="s">
        <v>73</v>
      </c>
      <c r="I5" s="39" t="s">
        <v>74</v>
      </c>
      <c r="J5" s="40">
        <v>10</v>
      </c>
      <c r="K5" s="40">
        <v>11</v>
      </c>
      <c r="L5" s="39">
        <v>12</v>
      </c>
      <c r="M5" s="39" t="s">
        <v>75</v>
      </c>
      <c r="N5" s="40">
        <v>14</v>
      </c>
      <c r="O5" s="39">
        <v>15</v>
      </c>
      <c r="P5" s="40">
        <v>16</v>
      </c>
      <c r="Q5" s="40">
        <v>17</v>
      </c>
      <c r="R5" s="39" t="s">
        <v>76</v>
      </c>
      <c r="S5" s="42" t="s">
        <v>77</v>
      </c>
    </row>
    <row r="6" spans="1:19" ht="15.75">
      <c r="A6" s="43">
        <v>576632.23</v>
      </c>
      <c r="B6" s="41" t="s">
        <v>144</v>
      </c>
      <c r="C6" s="43">
        <v>337179.77</v>
      </c>
      <c r="D6" s="43">
        <v>15874.38</v>
      </c>
      <c r="E6" s="43">
        <f>SUM(C6:D6)</f>
        <v>353054.15</v>
      </c>
      <c r="F6" s="43">
        <v>364750.69</v>
      </c>
      <c r="G6" s="43">
        <v>16674.52</v>
      </c>
      <c r="H6" s="43">
        <f>SUM(F6:G6)</f>
        <v>381425.21</v>
      </c>
      <c r="I6" s="44">
        <f>E6-H6</f>
        <v>-28371.059999999998</v>
      </c>
      <c r="J6" s="43">
        <f>'отчет 2012(08-12)'!J12</f>
        <v>0</v>
      </c>
      <c r="K6" s="43">
        <f>'отчет 2012(08-12)'!J13</f>
        <v>89130</v>
      </c>
      <c r="L6" s="43">
        <v>0</v>
      </c>
      <c r="M6" s="43">
        <f>H6+J6+K6+L6</f>
        <v>470555.21</v>
      </c>
      <c r="N6" s="43">
        <f>'отчет 2012(08-12)'!J29</f>
        <v>35994.81</v>
      </c>
      <c r="O6" s="43">
        <f>'отчет 2012(08-12)'!J31-'отчет 2012(08-12)'!J29</f>
        <v>259679.37</v>
      </c>
      <c r="P6" s="43">
        <f>'отчет 2012(08-12)'!J35</f>
        <v>20563.5</v>
      </c>
      <c r="Q6" s="44">
        <v>0</v>
      </c>
      <c r="R6" s="43">
        <f>SUM(N6:Q6)</f>
        <v>316237.68</v>
      </c>
      <c r="S6" s="43">
        <f>M6-R6</f>
        <v>154317.53000000003</v>
      </c>
    </row>
    <row r="7" spans="1:19" ht="15.75">
      <c r="A7" s="43"/>
      <c r="B7" s="41"/>
      <c r="C7" s="43"/>
      <c r="D7" s="43"/>
      <c r="E7" s="43">
        <f>SUM(C7:D7)</f>
        <v>0</v>
      </c>
      <c r="F7" s="43"/>
      <c r="G7" s="43"/>
      <c r="H7" s="43">
        <f>SUM(F7:G7)</f>
        <v>0</v>
      </c>
      <c r="I7" s="44">
        <f>E7-H7</f>
        <v>0</v>
      </c>
      <c r="J7" s="43"/>
      <c r="K7" s="43"/>
      <c r="L7" s="43"/>
      <c r="M7" s="43">
        <f>H7+J7+K7+L7</f>
        <v>0</v>
      </c>
      <c r="N7" s="43"/>
      <c r="O7" s="43"/>
      <c r="P7" s="43"/>
      <c r="Q7" s="44"/>
      <c r="R7" s="43">
        <f>SUM(N7:Q7)</f>
        <v>0</v>
      </c>
      <c r="S7" s="43">
        <f>M7-R7</f>
        <v>0</v>
      </c>
    </row>
    <row r="8" spans="1:19" ht="15.75">
      <c r="A8" s="43"/>
      <c r="B8" s="41"/>
      <c r="C8" s="43"/>
      <c r="D8" s="43"/>
      <c r="E8" s="43">
        <f>SUM(C8:D8)</f>
        <v>0</v>
      </c>
      <c r="F8" s="43"/>
      <c r="G8" s="43"/>
      <c r="H8" s="43">
        <f>SUM(F8:G8)</f>
        <v>0</v>
      </c>
      <c r="I8" s="44">
        <f>E8-H8</f>
        <v>0</v>
      </c>
      <c r="J8" s="43"/>
      <c r="K8" s="43"/>
      <c r="L8" s="43"/>
      <c r="M8" s="43">
        <f>H8+J8+K8+L8</f>
        <v>0</v>
      </c>
      <c r="N8" s="43"/>
      <c r="O8" s="43"/>
      <c r="P8" s="43"/>
      <c r="Q8" s="44"/>
      <c r="R8" s="43">
        <f>SUM(N8:Q8)</f>
        <v>0</v>
      </c>
      <c r="S8" s="43">
        <f>M8-R8</f>
        <v>0</v>
      </c>
    </row>
    <row r="9" spans="1:19" ht="15.75">
      <c r="A9" s="43"/>
      <c r="B9" s="41"/>
      <c r="C9" s="43"/>
      <c r="D9" s="43"/>
      <c r="E9" s="43">
        <f>SUM(C9:D9)</f>
        <v>0</v>
      </c>
      <c r="F9" s="43"/>
      <c r="G9" s="43"/>
      <c r="H9" s="43">
        <f>SUM(F9:G9)</f>
        <v>0</v>
      </c>
      <c r="I9" s="44">
        <f>E9-H9</f>
        <v>0</v>
      </c>
      <c r="J9" s="43"/>
      <c r="K9" s="43"/>
      <c r="L9" s="43"/>
      <c r="M9" s="43">
        <f>H9+J9+K9+L9</f>
        <v>0</v>
      </c>
      <c r="N9" s="43"/>
      <c r="O9" s="43"/>
      <c r="P9" s="43"/>
      <c r="Q9" s="44"/>
      <c r="R9" s="43">
        <f>SUM(N9:Q9)</f>
        <v>0</v>
      </c>
      <c r="S9" s="43">
        <f>M9-R9</f>
        <v>0</v>
      </c>
    </row>
    <row r="10" spans="1:19" ht="15.75">
      <c r="A10" s="43"/>
      <c r="B10" s="41"/>
      <c r="C10" s="43"/>
      <c r="D10" s="43"/>
      <c r="E10" s="43">
        <f>SUM(C10:D10)</f>
        <v>0</v>
      </c>
      <c r="F10" s="43"/>
      <c r="G10" s="43"/>
      <c r="H10" s="43">
        <f>SUM(F10:G10)</f>
        <v>0</v>
      </c>
      <c r="I10" s="44">
        <f>E10-H10</f>
        <v>0</v>
      </c>
      <c r="J10" s="43"/>
      <c r="K10" s="43"/>
      <c r="L10" s="43"/>
      <c r="M10" s="43">
        <f>H10+J10+K10+L10</f>
        <v>0</v>
      </c>
      <c r="N10" s="43"/>
      <c r="O10" s="43"/>
      <c r="P10" s="43"/>
      <c r="Q10" s="44"/>
      <c r="R10" s="43">
        <f>SUM(N10:Q10)</f>
        <v>0</v>
      </c>
      <c r="S10" s="43">
        <f>M10-R10</f>
        <v>0</v>
      </c>
    </row>
    <row r="11" spans="1:19" ht="16.5" thickBot="1">
      <c r="A11" s="43"/>
      <c r="B11" s="46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7"/>
      <c r="Q11" s="47"/>
      <c r="R11" s="47"/>
      <c r="S11" s="47"/>
    </row>
    <row r="12" spans="1:19" ht="16.5" thickBot="1">
      <c r="A12" s="48" t="s">
        <v>78</v>
      </c>
      <c r="B12" s="49"/>
      <c r="C12" s="50">
        <f>SUM(C6:C11)</f>
        <v>337179.77</v>
      </c>
      <c r="D12" s="50">
        <f aca="true" t="shared" si="0" ref="D12:M12">SUM(D6:D11)</f>
        <v>15874.38</v>
      </c>
      <c r="E12" s="50">
        <f t="shared" si="0"/>
        <v>353054.15</v>
      </c>
      <c r="F12" s="50">
        <f>SUM(F6:F11)</f>
        <v>364750.69</v>
      </c>
      <c r="G12" s="50">
        <f t="shared" si="0"/>
        <v>16674.52</v>
      </c>
      <c r="H12" s="50">
        <f t="shared" si="0"/>
        <v>381425.21</v>
      </c>
      <c r="I12" s="50">
        <f t="shared" si="0"/>
        <v>-28371.059999999998</v>
      </c>
      <c r="J12" s="50">
        <f t="shared" si="0"/>
        <v>0</v>
      </c>
      <c r="K12" s="50">
        <f t="shared" si="0"/>
        <v>89130</v>
      </c>
      <c r="L12" s="50">
        <f t="shared" si="0"/>
        <v>0</v>
      </c>
      <c r="M12" s="50">
        <f t="shared" si="0"/>
        <v>470555.21</v>
      </c>
      <c r="N12" s="50">
        <f>SUM(N6:N11)</f>
        <v>35994.81</v>
      </c>
      <c r="O12" s="50">
        <f>SUM(O6:O11)</f>
        <v>259679.37</v>
      </c>
      <c r="P12" s="50">
        <f>SUM(P6:P11)</f>
        <v>20563.5</v>
      </c>
      <c r="Q12" s="50">
        <f>SUM(Q6:Q11)</f>
        <v>0</v>
      </c>
      <c r="R12" s="50">
        <f>SUM(R6:R11)</f>
        <v>316237.68</v>
      </c>
      <c r="S12" s="50">
        <f>SUM(S6:S11)+A6</f>
        <v>730949.76</v>
      </c>
    </row>
    <row r="14" spans="2:9" ht="18.75">
      <c r="B14" s="206" t="s">
        <v>146</v>
      </c>
      <c r="C14" s="206"/>
      <c r="D14" s="206"/>
      <c r="E14" s="206"/>
      <c r="F14" s="206" t="s">
        <v>147</v>
      </c>
      <c r="G14" s="206"/>
      <c r="H14" s="206"/>
      <c r="I14" s="206"/>
    </row>
    <row r="15" spans="2:12" ht="18.75">
      <c r="B15" s="134"/>
      <c r="C15" s="134"/>
      <c r="D15" s="134"/>
      <c r="E15" s="134"/>
      <c r="F15" s="134"/>
      <c r="G15" s="134"/>
      <c r="H15" s="134"/>
      <c r="I15" s="134"/>
      <c r="J15" s="69" t="s">
        <v>99</v>
      </c>
      <c r="K15" s="69">
        <v>11865</v>
      </c>
      <c r="L15" s="69">
        <f>K15*8</f>
        <v>94920</v>
      </c>
    </row>
    <row r="16" spans="2:12" ht="18.75">
      <c r="B16" s="135" t="s">
        <v>137</v>
      </c>
      <c r="C16" s="136"/>
      <c r="D16" s="136"/>
      <c r="E16" s="136"/>
      <c r="F16" s="206" t="s">
        <v>148</v>
      </c>
      <c r="G16" s="206"/>
      <c r="H16" s="206"/>
      <c r="I16" s="136"/>
      <c r="J16" s="69" t="s">
        <v>99</v>
      </c>
      <c r="K16" s="69">
        <v>13080</v>
      </c>
      <c r="L16" s="69">
        <f>K16*8</f>
        <v>104640</v>
      </c>
    </row>
  </sheetData>
  <sheetProtection/>
  <mergeCells count="22">
    <mergeCell ref="B14:E14"/>
    <mergeCell ref="F14:I14"/>
    <mergeCell ref="F16:H16"/>
    <mergeCell ref="J3:J4"/>
    <mergeCell ref="A2:A4"/>
    <mergeCell ref="B2:B4"/>
    <mergeCell ref="C2:I2"/>
    <mergeCell ref="C3:E3"/>
    <mergeCell ref="F3:H3"/>
    <mergeCell ref="I3:I4"/>
    <mergeCell ref="J2:L2"/>
    <mergeCell ref="K3:K4"/>
    <mergeCell ref="A1:S1"/>
    <mergeCell ref="L3:L4"/>
    <mergeCell ref="M2:M4"/>
    <mergeCell ref="N2:R2"/>
    <mergeCell ref="N3:N4"/>
    <mergeCell ref="S2:S4"/>
    <mergeCell ref="O3:O4"/>
    <mergeCell ref="P3:P4"/>
    <mergeCell ref="Q3:Q4"/>
    <mergeCell ref="R3:R4"/>
  </mergeCell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2013-02-18T05:25:10Z</cp:lastPrinted>
  <dcterms:created xsi:type="dcterms:W3CDTF">2009-08-26T03:25:10Z</dcterms:created>
  <dcterms:modified xsi:type="dcterms:W3CDTF">2013-05-08T04:02:02Z</dcterms:modified>
  <cp:category/>
  <cp:version/>
  <cp:contentType/>
  <cp:contentStatus/>
</cp:coreProperties>
</file>